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Samedi" sheetId="1" r:id="rId1"/>
  </sheets>
  <externalReferences>
    <externalReference r:id="rId4"/>
    <externalReference r:id="rId5"/>
    <externalReference r:id="rId6"/>
  </externalReferences>
  <definedNames>
    <definedName name="_xlnm.Print_Area" localSheetId="0">'Samedi'!$A$1:$X$28</definedName>
  </definedNames>
  <calcPr fullCalcOnLoad="1"/>
</workbook>
</file>

<file path=xl/comments1.xml><?xml version="1.0" encoding="utf-8"?>
<comments xmlns="http://schemas.openxmlformats.org/spreadsheetml/2006/main">
  <authors>
    <author>Alain</author>
  </authors>
  <commentList>
    <comment ref="X5" authorId="0">
      <text>
        <r>
          <rPr>
            <sz val="8"/>
            <rFont val="Tahoma"/>
            <family val="0"/>
          </rPr>
          <t xml:space="preserve">Inscrire le Nombre de minute si le temps inférieur à 2H00 et si toutes les balises
</t>
        </r>
      </text>
    </comment>
    <comment ref="U5" authorId="0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Maxi 6 super
Maxi 4 cagouil
</t>
        </r>
      </text>
    </comment>
    <comment ref="Q5" authorId="0">
      <text>
        <r>
          <rPr>
            <sz val="9"/>
            <rFont val="Tahoma"/>
            <family val="2"/>
          </rPr>
          <t xml:space="preserve">Si vainqueur mettre 6
</t>
        </r>
      </text>
    </comment>
    <comment ref="G5" authorId="0">
      <text>
        <r>
          <rPr>
            <sz val="9"/>
            <rFont val="Tahoma"/>
            <family val="2"/>
          </rPr>
          <t xml:space="preserve">Si bonne réponse mettre oui
</t>
        </r>
      </text>
    </comment>
  </commentList>
</comments>
</file>

<file path=xl/sharedStrings.xml><?xml version="1.0" encoding="utf-8"?>
<sst xmlns="http://schemas.openxmlformats.org/spreadsheetml/2006/main" count="83" uniqueCount="34">
  <si>
    <t>oui</t>
  </si>
  <si>
    <t>LES POUPIPA</t>
  </si>
  <si>
    <t>VGA 87 DUO</t>
  </si>
  <si>
    <t>BROKEN WINGS</t>
  </si>
  <si>
    <t>VGA 87 EQUIPE 2</t>
  </si>
  <si>
    <t>ROC MECOTECH 1</t>
  </si>
  <si>
    <t>OUI</t>
  </si>
  <si>
    <t>Samedi</t>
  </si>
  <si>
    <t>Bonus temps</t>
  </si>
  <si>
    <t>Bonus balise</t>
  </si>
  <si>
    <t>Pénalité balise</t>
  </si>
  <si>
    <t>Balises Bonus</t>
  </si>
  <si>
    <t xml:space="preserve">Balises </t>
  </si>
  <si>
    <t>Temps</t>
  </si>
  <si>
    <t>Nombre de tours</t>
  </si>
  <si>
    <t>Arrivée</t>
  </si>
  <si>
    <t>Départ</t>
  </si>
  <si>
    <t>Balise</t>
  </si>
  <si>
    <t>Bonne réponse</t>
  </si>
  <si>
    <t>Classement format équipe</t>
  </si>
  <si>
    <t>Classement scratch</t>
  </si>
  <si>
    <t>Temps du Samedi</t>
  </si>
  <si>
    <t>Rectif horaire</t>
  </si>
  <si>
    <t>Pénalités  Temps</t>
  </si>
  <si>
    <t>CO  de NUIT</t>
  </si>
  <si>
    <t xml:space="preserve">Bonus </t>
  </si>
  <si>
    <t>EPREUVE CAPITAINE</t>
  </si>
  <si>
    <t>ARRIVEE</t>
  </si>
  <si>
    <t xml:space="preserve">Pénalités  </t>
  </si>
  <si>
    <t>TRAIL</t>
  </si>
  <si>
    <t>VTT ' O Couloir</t>
  </si>
  <si>
    <t>N°</t>
  </si>
  <si>
    <t>EQUIPES</t>
  </si>
  <si>
    <t>POINTAGE   SAMEDI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</si>
</sst>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h:mm:ss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36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strike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double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thin"/>
      <right style="double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>
        <color indexed="10"/>
      </top>
      <bottom style="medium">
        <color indexed="10"/>
      </bottom>
    </border>
    <border>
      <left style="thin"/>
      <right style="double"/>
      <top style="medium">
        <color indexed="10"/>
      </top>
      <bottom style="medium">
        <color indexed="10"/>
      </bottom>
    </border>
    <border>
      <left style="medium"/>
      <right/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/>
      <right style="medium"/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 style="medium">
        <color indexed="10"/>
      </top>
      <bottom style="medium">
        <color indexed="10"/>
      </bottom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20" fontId="0" fillId="35" borderId="11" xfId="0" applyNumberFormat="1" applyFill="1" applyBorder="1" applyAlignment="1">
      <alignment horizontal="center"/>
    </xf>
    <xf numFmtId="20" fontId="0" fillId="36" borderId="12" xfId="0" applyNumberFormat="1" applyFill="1" applyBorder="1" applyAlignment="1">
      <alignment horizontal="center"/>
    </xf>
    <xf numFmtId="20" fontId="0" fillId="37" borderId="13" xfId="0" applyNumberFormat="1" applyFill="1" applyBorder="1" applyAlignment="1">
      <alignment horizontal="center"/>
    </xf>
    <xf numFmtId="164" fontId="0" fillId="36" borderId="13" xfId="0" applyNumberForma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20" fontId="0" fillId="38" borderId="14" xfId="0" applyNumberFormat="1" applyFill="1" applyBorder="1" applyAlignment="1">
      <alignment horizontal="center"/>
    </xf>
    <xf numFmtId="164" fontId="0" fillId="37" borderId="10" xfId="0" applyNumberFormat="1" applyFill="1" applyBorder="1" applyAlignment="1">
      <alignment horizontal="center"/>
    </xf>
    <xf numFmtId="0" fontId="0" fillId="38" borderId="11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33" borderId="15" xfId="0" applyNumberFormat="1" applyFont="1" applyFill="1" applyBorder="1" applyAlignment="1">
      <alignment horizontal="center"/>
    </xf>
    <xf numFmtId="165" fontId="3" fillId="38" borderId="16" xfId="0" applyNumberFormat="1" applyFont="1" applyFill="1" applyBorder="1" applyAlignment="1">
      <alignment horizontal="center" vertical="center" wrapText="1"/>
    </xf>
    <xf numFmtId="20" fontId="0" fillId="36" borderId="17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65" fontId="0" fillId="39" borderId="10" xfId="0" applyNumberForma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/>
    </xf>
    <xf numFmtId="165" fontId="3" fillId="33" borderId="15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20" fontId="3" fillId="38" borderId="1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164" fontId="0" fillId="38" borderId="14" xfId="0" applyNumberFormat="1" applyFill="1" applyBorder="1" applyAlignment="1">
      <alignment horizontal="center"/>
    </xf>
    <xf numFmtId="0" fontId="6" fillId="0" borderId="0" xfId="0" applyFont="1" applyAlignment="1">
      <alignment/>
    </xf>
    <xf numFmtId="20" fontId="0" fillId="37" borderId="13" xfId="0" applyNumberFormat="1" applyFont="1" applyFill="1" applyBorder="1" applyAlignment="1">
      <alignment horizontal="center"/>
    </xf>
    <xf numFmtId="165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20" fontId="0" fillId="37" borderId="18" xfId="0" applyNumberFormat="1" applyFill="1" applyBorder="1" applyAlignment="1">
      <alignment horizontal="center"/>
    </xf>
    <xf numFmtId="164" fontId="0" fillId="36" borderId="18" xfId="0" applyNumberFormat="1" applyFill="1" applyBorder="1" applyAlignment="1">
      <alignment horizontal="center"/>
    </xf>
    <xf numFmtId="0" fontId="0" fillId="33" borderId="18" xfId="0" applyNumberFormat="1" applyFill="1" applyBorder="1" applyAlignment="1">
      <alignment horizontal="center"/>
    </xf>
    <xf numFmtId="164" fontId="0" fillId="37" borderId="19" xfId="0" applyNumberFormat="1" applyFill="1" applyBorder="1" applyAlignment="1">
      <alignment horizontal="center"/>
    </xf>
    <xf numFmtId="0" fontId="0" fillId="38" borderId="0" xfId="0" applyNumberFormat="1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 horizontal="center"/>
    </xf>
    <xf numFmtId="164" fontId="3" fillId="33" borderId="20" xfId="0" applyNumberFormat="1" applyFont="1" applyFill="1" applyBorder="1" applyAlignment="1">
      <alignment horizontal="center"/>
    </xf>
    <xf numFmtId="165" fontId="3" fillId="38" borderId="21" xfId="0" applyNumberFormat="1" applyFont="1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/>
    </xf>
    <xf numFmtId="165" fontId="0" fillId="39" borderId="19" xfId="0" applyNumberFormat="1" applyFill="1" applyBorder="1" applyAlignment="1">
      <alignment horizontal="center"/>
    </xf>
    <xf numFmtId="165" fontId="3" fillId="33" borderId="0" xfId="0" applyNumberFormat="1" applyFont="1" applyFill="1" applyBorder="1" applyAlignment="1">
      <alignment horizontal="center"/>
    </xf>
    <xf numFmtId="165" fontId="3" fillId="33" borderId="20" xfId="0" applyNumberFormat="1" applyFont="1" applyFill="1" applyBorder="1" applyAlignment="1">
      <alignment horizontal="center"/>
    </xf>
    <xf numFmtId="164" fontId="0" fillId="39" borderId="19" xfId="0" applyNumberForma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20" fontId="3" fillId="38" borderId="19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20" fontId="0" fillId="36" borderId="25" xfId="0" applyNumberFormat="1" applyFill="1" applyBorder="1" applyAlignment="1">
      <alignment horizontal="center"/>
    </xf>
    <xf numFmtId="20" fontId="0" fillId="37" borderId="26" xfId="0" applyNumberFormat="1" applyFill="1" applyBorder="1" applyAlignment="1">
      <alignment horizontal="center"/>
    </xf>
    <xf numFmtId="164" fontId="0" fillId="36" borderId="26" xfId="0" applyNumberFormat="1" applyFill="1" applyBorder="1" applyAlignment="1">
      <alignment horizontal="center"/>
    </xf>
    <xf numFmtId="0" fontId="0" fillId="33" borderId="26" xfId="0" applyNumberFormat="1" applyFill="1" applyBorder="1" applyAlignment="1">
      <alignment horizontal="center"/>
    </xf>
    <xf numFmtId="164" fontId="0" fillId="37" borderId="24" xfId="0" applyNumberFormat="1" applyFill="1" applyBorder="1" applyAlignment="1">
      <alignment horizontal="center"/>
    </xf>
    <xf numFmtId="0" fontId="0" fillId="38" borderId="27" xfId="0" applyNumberFormat="1" applyFont="1" applyFill="1" applyBorder="1" applyAlignment="1">
      <alignment horizontal="center"/>
    </xf>
    <xf numFmtId="164" fontId="3" fillId="33" borderId="24" xfId="0" applyNumberFormat="1" applyFont="1" applyFill="1" applyBorder="1" applyAlignment="1">
      <alignment horizontal="center"/>
    </xf>
    <xf numFmtId="165" fontId="3" fillId="38" borderId="28" xfId="0" applyNumberFormat="1" applyFont="1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/>
    </xf>
    <xf numFmtId="165" fontId="0" fillId="39" borderId="24" xfId="0" applyNumberFormat="1" applyFill="1" applyBorder="1" applyAlignment="1">
      <alignment horizontal="center"/>
    </xf>
    <xf numFmtId="165" fontId="3" fillId="33" borderId="27" xfId="0" applyNumberFormat="1" applyFont="1" applyFill="1" applyBorder="1" applyAlignment="1">
      <alignment horizontal="center"/>
    </xf>
    <xf numFmtId="165" fontId="3" fillId="33" borderId="24" xfId="0" applyNumberFormat="1" applyFont="1" applyFill="1" applyBorder="1" applyAlignment="1">
      <alignment horizontal="center"/>
    </xf>
    <xf numFmtId="164" fontId="0" fillId="39" borderId="24" xfId="0" applyNumberFormat="1" applyFill="1" applyBorder="1" applyAlignment="1">
      <alignment horizontal="center"/>
    </xf>
    <xf numFmtId="164" fontId="3" fillId="33" borderId="27" xfId="0" applyNumberFormat="1" applyFont="1" applyFill="1" applyBorder="1" applyAlignment="1">
      <alignment horizontal="center"/>
    </xf>
    <xf numFmtId="20" fontId="3" fillId="38" borderId="24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left" vertical="center" wrapText="1"/>
    </xf>
    <xf numFmtId="20" fontId="0" fillId="36" borderId="30" xfId="0" applyNumberForma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7" fillId="33" borderId="19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0" fillId="0" borderId="0" xfId="0" applyFont="1" applyAlignment="1">
      <alignment/>
    </xf>
    <xf numFmtId="20" fontId="0" fillId="36" borderId="12" xfId="0" applyNumberFormat="1" applyFont="1" applyFill="1" applyBorder="1" applyAlignment="1">
      <alignment horizontal="center"/>
    </xf>
    <xf numFmtId="164" fontId="0" fillId="36" borderId="13" xfId="0" applyNumberFormat="1" applyFont="1" applyFill="1" applyBorder="1" applyAlignment="1">
      <alignment horizontal="center"/>
    </xf>
    <xf numFmtId="0" fontId="0" fillId="38" borderId="0" xfId="0" applyNumberForma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20" fontId="0" fillId="36" borderId="31" xfId="0" applyNumberFormat="1" applyFill="1" applyBorder="1" applyAlignment="1">
      <alignment horizontal="center"/>
    </xf>
    <xf numFmtId="20" fontId="0" fillId="37" borderId="32" xfId="0" applyNumberFormat="1" applyFill="1" applyBorder="1" applyAlignment="1">
      <alignment horizontal="center"/>
    </xf>
    <xf numFmtId="164" fontId="0" fillId="36" borderId="32" xfId="0" applyNumberFormat="1" applyFill="1" applyBorder="1" applyAlignment="1">
      <alignment horizontal="center"/>
    </xf>
    <xf numFmtId="0" fontId="0" fillId="33" borderId="32" xfId="0" applyNumberFormat="1" applyFill="1" applyBorder="1" applyAlignment="1">
      <alignment horizontal="center"/>
    </xf>
    <xf numFmtId="164" fontId="0" fillId="37" borderId="22" xfId="0" applyNumberFormat="1" applyFill="1" applyBorder="1" applyAlignment="1">
      <alignment horizontal="center"/>
    </xf>
    <xf numFmtId="0" fontId="0" fillId="38" borderId="33" xfId="0" applyNumberFormat="1" applyFill="1" applyBorder="1" applyAlignment="1">
      <alignment horizontal="center"/>
    </xf>
    <xf numFmtId="164" fontId="3" fillId="33" borderId="22" xfId="0" applyNumberFormat="1" applyFont="1" applyFill="1" applyBorder="1" applyAlignment="1">
      <alignment horizontal="center"/>
    </xf>
    <xf numFmtId="165" fontId="3" fillId="38" borderId="34" xfId="0" applyNumberFormat="1" applyFont="1" applyFill="1" applyBorder="1" applyAlignment="1">
      <alignment horizontal="center" vertical="center" wrapText="1"/>
    </xf>
    <xf numFmtId="0" fontId="0" fillId="38" borderId="22" xfId="0" applyFill="1" applyBorder="1" applyAlignment="1">
      <alignment horizontal="center"/>
    </xf>
    <xf numFmtId="165" fontId="0" fillId="39" borderId="22" xfId="0" applyNumberFormat="1" applyFill="1" applyBorder="1" applyAlignment="1">
      <alignment horizontal="center"/>
    </xf>
    <xf numFmtId="165" fontId="3" fillId="33" borderId="33" xfId="0" applyNumberFormat="1" applyFont="1" applyFill="1" applyBorder="1" applyAlignment="1">
      <alignment horizontal="center"/>
    </xf>
    <xf numFmtId="165" fontId="3" fillId="33" borderId="22" xfId="0" applyNumberFormat="1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164" fontId="0" fillId="39" borderId="22" xfId="0" applyNumberFormat="1" applyFill="1" applyBorder="1" applyAlignment="1">
      <alignment horizontal="center"/>
    </xf>
    <xf numFmtId="164" fontId="3" fillId="33" borderId="33" xfId="0" applyNumberFormat="1" applyFont="1" applyFill="1" applyBorder="1" applyAlignment="1">
      <alignment horizontal="center"/>
    </xf>
    <xf numFmtId="20" fontId="3" fillId="38" borderId="22" xfId="0" applyNumberFormat="1" applyFont="1" applyFill="1" applyBorder="1" applyAlignment="1">
      <alignment horizontal="center" vertical="center" wrapText="1"/>
    </xf>
    <xf numFmtId="0" fontId="0" fillId="38" borderId="27" xfId="0" applyNumberForma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8" borderId="11" xfId="0" applyNumberForma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20" fontId="0" fillId="0" borderId="0" xfId="0" applyNumberFormat="1" applyAlignment="1">
      <alignment/>
    </xf>
    <xf numFmtId="164" fontId="0" fillId="37" borderId="10" xfId="0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0" fillId="37" borderId="13" xfId="0" applyNumberFormat="1" applyFill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6" borderId="21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 shrinkToFit="1"/>
    </xf>
    <xf numFmtId="0" fontId="0" fillId="38" borderId="0" xfId="0" applyFont="1" applyFill="1" applyAlignment="1">
      <alignment horizontal="center" vertical="center" wrapText="1" shrinkToFit="1"/>
    </xf>
    <xf numFmtId="0" fontId="14" fillId="37" borderId="22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36" xfId="0" applyFont="1" applyBorder="1" applyAlignment="1">
      <alignment horizontal="center" shrinkToFit="1"/>
    </xf>
    <xf numFmtId="0" fontId="12" fillId="0" borderId="37" xfId="0" applyFont="1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lain\Documents\Les%20cagouilles%20charentaises\Raids\Raid%202011\Inscription\EQUIPES%20INSCRI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lain\Documents\Les%20cagouilles%20charentaises\Raids\Raid%202010\Inscription\EQUIPES%20INSCRI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LASSEMEN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Découverte"/>
      <sheetName val="Feuil4"/>
      <sheetName val="Feuil5"/>
      <sheetName val="CO de nuit"/>
    </sheetNames>
    <sheetDataSet>
      <sheetData sheetId="0">
        <row r="3">
          <cell r="A3" t="str">
            <v>LES RENARDS DES VIGNES</v>
          </cell>
        </row>
        <row r="4">
          <cell r="A4" t="str">
            <v>OUKTAMILABALISE</v>
          </cell>
        </row>
        <row r="5">
          <cell r="A5" t="str">
            <v>ARAMISS</v>
          </cell>
        </row>
        <row r="6">
          <cell r="A6" t="str">
            <v>LES CHATS MAIGRES</v>
          </cell>
        </row>
        <row r="8">
          <cell r="A8" t="str">
            <v>AS BLAYELEC MIXTE</v>
          </cell>
        </row>
        <row r="9">
          <cell r="A9" t="str">
            <v>GMPA RAID</v>
          </cell>
        </row>
        <row r="11">
          <cell r="A11" t="str">
            <v>LES DURABAT</v>
          </cell>
        </row>
        <row r="12">
          <cell r="A12" t="str">
            <v>ALBANE ET DIANE</v>
          </cell>
        </row>
        <row r="14">
          <cell r="A14" t="str">
            <v>ARACRAP</v>
          </cell>
        </row>
        <row r="15">
          <cell r="A15" t="str">
            <v>VGA 87 Equipe 1</v>
          </cell>
        </row>
        <row r="17">
          <cell r="A17" t="str">
            <v>ARACHIDE</v>
          </cell>
        </row>
        <row r="18">
          <cell r="A18" t="str">
            <v>LES DUROMALS</v>
          </cell>
        </row>
        <row r="19">
          <cell r="A19" t="str">
            <v>LES CAGOUILLES AU MUSCADET</v>
          </cell>
        </row>
        <row r="20">
          <cell r="A20" t="str">
            <v>P'ARA'DISIAQUE</v>
          </cell>
        </row>
        <row r="21">
          <cell r="A21" t="str">
            <v>SANS GPS CEDUR</v>
          </cell>
        </row>
        <row r="22">
          <cell r="A22" t="str">
            <v>BLACK BIRD 1</v>
          </cell>
          <cell r="D22">
            <v>20</v>
          </cell>
        </row>
        <row r="23">
          <cell r="A23" t="str">
            <v>BLACK BIRD 2</v>
          </cell>
        </row>
        <row r="24">
          <cell r="A24" t="str">
            <v>ROC MECOTECH 2</v>
          </cell>
        </row>
        <row r="25">
          <cell r="A25" t="str">
            <v>LES PAPIPO</v>
          </cell>
        </row>
        <row r="26">
          <cell r="A26" t="str">
            <v>LES PIPOPA</v>
          </cell>
        </row>
        <row r="27">
          <cell r="A27" t="str">
            <v>LES POPAPI</v>
          </cell>
        </row>
        <row r="28">
          <cell r="A28" t="str">
            <v>LA NOVICE TEAM</v>
          </cell>
        </row>
        <row r="29">
          <cell r="A29" t="str">
            <v>TEAM HUTINET</v>
          </cell>
        </row>
        <row r="31">
          <cell r="A31" t="str">
            <v>PICHE ET POCHE</v>
          </cell>
        </row>
        <row r="32">
          <cell r="A32" t="str">
            <v>LES LUMAS</v>
          </cell>
        </row>
        <row r="34">
          <cell r="A34" t="str">
            <v>GAZ TEROPODES</v>
          </cell>
        </row>
        <row r="35">
          <cell r="A35" t="str">
            <v>LES JAGUARDS</v>
          </cell>
        </row>
        <row r="36">
          <cell r="A36" t="str">
            <v>LES AZIMUTES</v>
          </cell>
        </row>
        <row r="37">
          <cell r="A37" t="str">
            <v>LES TWIX</v>
          </cell>
        </row>
        <row r="38">
          <cell r="A38" t="str">
            <v>TIC</v>
          </cell>
        </row>
        <row r="39">
          <cell r="A39" t="str">
            <v>LES GRANDS SPORTIFS DU WEEK-END</v>
          </cell>
        </row>
        <row r="40">
          <cell r="A40" t="str">
            <v>LES 2 LIONS DE STALINGRAD</v>
          </cell>
        </row>
        <row r="41">
          <cell r="A41" t="str">
            <v>LES VAMPS</v>
          </cell>
        </row>
        <row r="42">
          <cell r="A42" t="str">
            <v>DUO DE CHOC</v>
          </cell>
        </row>
        <row r="43">
          <cell r="A43" t="str">
            <v>CHAMBON PUREE</v>
          </cell>
        </row>
        <row r="44">
          <cell r="A44" t="str">
            <v>LES TAPAMAL</v>
          </cell>
        </row>
        <row r="45">
          <cell r="A45" t="str">
            <v>RAIDEURS ET VUE BASSE</v>
          </cell>
        </row>
        <row r="46">
          <cell r="A46" t="str">
            <v>TAC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Découverte"/>
    </sheetNames>
    <sheetDataSet>
      <sheetData sheetId="0">
        <row r="3">
          <cell r="D3">
            <v>1</v>
          </cell>
        </row>
        <row r="4">
          <cell r="D4">
            <v>2</v>
          </cell>
        </row>
        <row r="5">
          <cell r="D5">
            <v>3</v>
          </cell>
        </row>
        <row r="6">
          <cell r="D6">
            <v>4</v>
          </cell>
        </row>
        <row r="8">
          <cell r="D8">
            <v>6</v>
          </cell>
        </row>
        <row r="9">
          <cell r="D9">
            <v>7</v>
          </cell>
        </row>
        <row r="11">
          <cell r="D11">
            <v>9</v>
          </cell>
        </row>
        <row r="12">
          <cell r="D12">
            <v>10</v>
          </cell>
        </row>
        <row r="13">
          <cell r="D13">
            <v>11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</row>
        <row r="19">
          <cell r="D19">
            <v>17</v>
          </cell>
        </row>
        <row r="20">
          <cell r="D20">
            <v>18</v>
          </cell>
        </row>
        <row r="21">
          <cell r="D21">
            <v>19</v>
          </cell>
        </row>
        <row r="23">
          <cell r="D23">
            <v>21</v>
          </cell>
        </row>
        <row r="24">
          <cell r="D24">
            <v>22</v>
          </cell>
        </row>
        <row r="25">
          <cell r="D25">
            <v>23</v>
          </cell>
        </row>
        <row r="26">
          <cell r="D26">
            <v>24</v>
          </cell>
        </row>
        <row r="27">
          <cell r="D27">
            <v>25</v>
          </cell>
        </row>
        <row r="28">
          <cell r="D28">
            <v>26</v>
          </cell>
        </row>
        <row r="29">
          <cell r="D29">
            <v>27</v>
          </cell>
        </row>
        <row r="31">
          <cell r="D31">
            <v>29</v>
          </cell>
        </row>
        <row r="32">
          <cell r="D32">
            <v>30</v>
          </cell>
        </row>
        <row r="34">
          <cell r="D34">
            <v>32</v>
          </cell>
        </row>
        <row r="35">
          <cell r="D35">
            <v>33</v>
          </cell>
        </row>
        <row r="36">
          <cell r="D36">
            <v>34</v>
          </cell>
        </row>
        <row r="37">
          <cell r="D37">
            <v>35</v>
          </cell>
        </row>
        <row r="38">
          <cell r="D38">
            <v>36</v>
          </cell>
        </row>
        <row r="39">
          <cell r="D39">
            <v>37</v>
          </cell>
        </row>
        <row r="40">
          <cell r="D40">
            <v>38</v>
          </cell>
        </row>
        <row r="41">
          <cell r="D41">
            <v>39</v>
          </cell>
        </row>
        <row r="42">
          <cell r="D42">
            <v>40</v>
          </cell>
        </row>
        <row r="43">
          <cell r="D43">
            <v>41</v>
          </cell>
        </row>
        <row r="44">
          <cell r="D44">
            <v>42</v>
          </cell>
        </row>
        <row r="45">
          <cell r="D45">
            <v>43</v>
          </cell>
        </row>
        <row r="46">
          <cell r="D46">
            <v>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Resultat"/>
      <sheetName val="Classement"/>
      <sheetName val="Tempo"/>
      <sheetName val="Impression"/>
    </sheetNames>
    <sheetDataSet>
      <sheetData sheetId="0">
        <row r="9">
          <cell r="D9">
            <v>0.013888888888888888</v>
          </cell>
        </row>
        <row r="10">
          <cell r="D10">
            <v>2</v>
          </cell>
        </row>
        <row r="11">
          <cell r="D11">
            <v>3</v>
          </cell>
        </row>
        <row r="12">
          <cell r="D12">
            <v>0.020833333333333332</v>
          </cell>
        </row>
        <row r="14">
          <cell r="D14">
            <v>0.003472222222222222</v>
          </cell>
        </row>
        <row r="15">
          <cell r="D15">
            <v>0.04861111111111111</v>
          </cell>
        </row>
        <row r="18">
          <cell r="D18">
            <v>10</v>
          </cell>
        </row>
        <row r="19">
          <cell r="D19">
            <v>0.020833333333333332</v>
          </cell>
        </row>
        <row r="21">
          <cell r="D21">
            <v>0.020833333333333332</v>
          </cell>
        </row>
        <row r="22">
          <cell r="D22">
            <v>0.09027777777777778</v>
          </cell>
        </row>
        <row r="24">
          <cell r="D24">
            <v>0.013888888888888888</v>
          </cell>
        </row>
        <row r="25">
          <cell r="D25">
            <v>19</v>
          </cell>
        </row>
        <row r="26">
          <cell r="D26">
            <v>0.020833333333333332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4"/>
  <sheetViews>
    <sheetView tabSelected="1" zoomScale="85" zoomScaleNormal="85" zoomScalePageLayoutView="0" workbookViewId="0" topLeftCell="A1">
      <pane xSplit="2" ySplit="5" topLeftCell="P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1" sqref="Z1:Z65536"/>
    </sheetView>
  </sheetViews>
  <sheetFormatPr defaultColWidth="11.421875" defaultRowHeight="12.75"/>
  <cols>
    <col min="1" max="1" width="50.28125" style="0" customWidth="1"/>
    <col min="2" max="2" width="6.57421875" style="0" customWidth="1"/>
    <col min="3" max="3" width="10.7109375" style="0" customWidth="1"/>
    <col min="4" max="4" width="12.00390625" style="0" customWidth="1"/>
    <col min="5" max="5" width="10.140625" style="0" customWidth="1"/>
    <col min="6" max="7" width="12.00390625" style="0" customWidth="1"/>
    <col min="8" max="8" width="7.7109375" style="0" customWidth="1"/>
    <col min="9" max="10" width="12.00390625" style="0" customWidth="1"/>
    <col min="11" max="12" width="10.140625" style="0" customWidth="1"/>
    <col min="13" max="13" width="8.140625" style="0" customWidth="1"/>
    <col min="14" max="14" width="11.28125" style="0" customWidth="1"/>
    <col min="15" max="15" width="12.28125" style="0" customWidth="1"/>
    <col min="16" max="16" width="8.8515625" style="0" customWidth="1"/>
    <col min="17" max="17" width="10.28125" style="0" customWidth="1"/>
    <col min="18" max="19" width="7.7109375" style="0" customWidth="1"/>
    <col min="20" max="21" width="9.57421875" style="0" customWidth="1"/>
    <col min="22" max="22" width="10.140625" style="0" customWidth="1"/>
    <col min="23" max="23" width="12.57421875" style="0" customWidth="1"/>
    <col min="24" max="24" width="9.8515625" style="0" customWidth="1"/>
    <col min="26" max="26" width="0" style="0" hidden="1" customWidth="1"/>
    <col min="27" max="27" width="15.00390625" style="0" customWidth="1"/>
    <col min="28" max="28" width="13.421875" style="0" customWidth="1"/>
    <col min="29" max="29" width="12.28125" style="0" customWidth="1"/>
  </cols>
  <sheetData>
    <row r="1" spans="3:21" ht="12.75">
      <c r="C1" s="1"/>
      <c r="H1" s="137"/>
      <c r="N1" s="137"/>
      <c r="R1" s="137"/>
      <c r="S1" s="137"/>
      <c r="T1" s="137"/>
      <c r="U1" s="137"/>
    </row>
    <row r="2" spans="1:17" ht="15.75">
      <c r="A2" s="136" t="s">
        <v>33</v>
      </c>
      <c r="C2" s="1"/>
      <c r="E2" s="135"/>
      <c r="K2" s="135"/>
      <c r="L2" s="135"/>
      <c r="M2" s="134"/>
      <c r="Q2" s="133"/>
    </row>
    <row r="3" ht="13.5" thickBot="1">
      <c r="J3" s="78"/>
    </row>
    <row r="4" spans="1:29" ht="30" customHeight="1" thickBot="1">
      <c r="A4" s="145" t="s">
        <v>32</v>
      </c>
      <c r="B4" s="145" t="s">
        <v>31</v>
      </c>
      <c r="C4" s="113"/>
      <c r="D4" s="147" t="s">
        <v>30</v>
      </c>
      <c r="E4" s="148"/>
      <c r="F4" s="148"/>
      <c r="G4" s="149"/>
      <c r="H4" s="132" t="s">
        <v>25</v>
      </c>
      <c r="I4" s="147" t="s">
        <v>29</v>
      </c>
      <c r="J4" s="148"/>
      <c r="K4" s="148"/>
      <c r="L4" s="149"/>
      <c r="M4" s="131" t="s">
        <v>28</v>
      </c>
      <c r="N4" s="145" t="s">
        <v>27</v>
      </c>
      <c r="O4" s="138" t="s">
        <v>26</v>
      </c>
      <c r="P4" s="139"/>
      <c r="Q4" s="140"/>
      <c r="R4" s="132" t="s">
        <v>25</v>
      </c>
      <c r="S4" s="141" t="s">
        <v>24</v>
      </c>
      <c r="T4" s="142"/>
      <c r="U4" s="142"/>
      <c r="V4" s="143"/>
      <c r="W4" s="143"/>
      <c r="X4" s="144"/>
      <c r="Y4" s="131" t="s">
        <v>23</v>
      </c>
      <c r="Z4" s="130" t="s">
        <v>22</v>
      </c>
      <c r="AA4" s="129" t="s">
        <v>21</v>
      </c>
      <c r="AB4" s="128" t="s">
        <v>20</v>
      </c>
      <c r="AC4" s="128" t="s">
        <v>19</v>
      </c>
    </row>
    <row r="5" spans="1:29" ht="51.75" customHeight="1" thickBot="1">
      <c r="A5" s="146"/>
      <c r="B5" s="146"/>
      <c r="C5" s="126" t="s">
        <v>16</v>
      </c>
      <c r="D5" s="126" t="s">
        <v>16</v>
      </c>
      <c r="E5" s="125" t="s">
        <v>15</v>
      </c>
      <c r="F5" s="127" t="s">
        <v>13</v>
      </c>
      <c r="G5" s="124" t="s">
        <v>18</v>
      </c>
      <c r="H5" s="123"/>
      <c r="I5" s="126" t="s">
        <v>16</v>
      </c>
      <c r="J5" s="125" t="s">
        <v>15</v>
      </c>
      <c r="K5" s="127" t="s">
        <v>13</v>
      </c>
      <c r="L5" s="124" t="s">
        <v>18</v>
      </c>
      <c r="M5" s="118" t="s">
        <v>17</v>
      </c>
      <c r="N5" s="146"/>
      <c r="O5" s="126" t="s">
        <v>16</v>
      </c>
      <c r="P5" s="125" t="s">
        <v>15</v>
      </c>
      <c r="Q5" s="124" t="s">
        <v>14</v>
      </c>
      <c r="R5" s="123"/>
      <c r="S5" s="121" t="s">
        <v>13</v>
      </c>
      <c r="T5" s="122" t="s">
        <v>12</v>
      </c>
      <c r="U5" s="121" t="s">
        <v>11</v>
      </c>
      <c r="V5" s="120" t="s">
        <v>10</v>
      </c>
      <c r="W5" s="119" t="s">
        <v>9</v>
      </c>
      <c r="X5" s="119" t="s">
        <v>8</v>
      </c>
      <c r="Y5" s="118"/>
      <c r="Z5" s="117"/>
      <c r="AA5" s="116" t="s">
        <v>7</v>
      </c>
      <c r="AB5" s="115"/>
      <c r="AC5" s="115"/>
    </row>
    <row r="6" spans="1:29" ht="18" customHeight="1" thickBot="1">
      <c r="A6" s="26" t="str">
        <f>'[1]Feuil1'!A3</f>
        <v>LES RENARDS DES VIGNES</v>
      </c>
      <c r="B6" s="113">
        <f>'[2]Feuil1'!D3</f>
        <v>1</v>
      </c>
      <c r="C6" s="24">
        <v>0.7409722222222223</v>
      </c>
      <c r="D6" s="14">
        <f aca="true" t="shared" si="0" ref="D6:D19">C6</f>
        <v>0.7409722222222223</v>
      </c>
      <c r="E6" s="23">
        <v>0.7618055555555556</v>
      </c>
      <c r="F6" s="22">
        <f aca="true" t="shared" si="1" ref="F6:F19">E6-D6</f>
        <v>0.02083333333333337</v>
      </c>
      <c r="G6" s="21" t="s">
        <v>0</v>
      </c>
      <c r="H6" s="11">
        <f>IF(G6="oui",'[3]Parametres'!$D$9)</f>
        <v>0.013888888888888888</v>
      </c>
      <c r="I6" s="20">
        <v>0.7645833333333334</v>
      </c>
      <c r="J6" s="19">
        <v>0.7833333333333333</v>
      </c>
      <c r="K6" s="18">
        <v>0.03125</v>
      </c>
      <c r="L6" s="17">
        <v>3</v>
      </c>
      <c r="M6" s="6">
        <f>(('[3]Parametres'!$D$11-Samedi!L6)*'[3]Parametres'!$D$12)</f>
        <v>0</v>
      </c>
      <c r="N6" s="15">
        <f aca="true" t="shared" si="2" ref="N6:N19">J6</f>
        <v>0.7833333333333333</v>
      </c>
      <c r="O6" s="14">
        <v>0.7923611111111111</v>
      </c>
      <c r="P6" s="13">
        <v>0.8034722222222223</v>
      </c>
      <c r="Q6" s="106">
        <v>2</v>
      </c>
      <c r="R6" s="11">
        <f>Q6*'[3]Parametres'!$D$14</f>
        <v>0.006944444444444444</v>
      </c>
      <c r="S6" s="28">
        <v>0.0886111111111111</v>
      </c>
      <c r="T6" s="9">
        <v>19</v>
      </c>
      <c r="U6" s="9">
        <v>6</v>
      </c>
      <c r="V6" s="8">
        <f>('[3]Parametres'!$D$25-T6)*'[3]Parametres'!$D$26</f>
        <v>0</v>
      </c>
      <c r="W6" s="7">
        <f>U6*'[3]Parametres'!$D$24</f>
        <v>0.08333333333333333</v>
      </c>
      <c r="X6" s="114">
        <v>0.0020833333333333333</v>
      </c>
      <c r="Y6" s="6" t="b">
        <f>IF(S6&gt;'[3]Parametres'!$D$22,((S6-'[3]Parametres'!$D$22)*10)+'[3]Parametres'!$D$21)</f>
        <v>0</v>
      </c>
      <c r="Z6" s="5">
        <v>0.07291666666666667</v>
      </c>
      <c r="AA6" s="4">
        <f aca="true" t="shared" si="3" ref="AA6:AA19">N6-C6+M6+V6+Y6-H6-R6-W6-X6+Z6</f>
        <v>0.009027777777777746</v>
      </c>
      <c r="AB6" s="80">
        <f aca="true" t="shared" si="4" ref="AB6:AB19">RANK(AA6,$AA$6:$AA$24,1)</f>
        <v>1</v>
      </c>
      <c r="AC6" s="2">
        <f aca="true" t="shared" si="5" ref="AC6:AC12">RANK(AA6,$AA$6:$AA$12,1)</f>
        <v>1</v>
      </c>
    </row>
    <row r="7" spans="1:30" ht="18" customHeight="1" thickBot="1">
      <c r="A7" s="26" t="str">
        <f>'[1]Feuil1'!A4</f>
        <v>OUKTAMILABALISE</v>
      </c>
      <c r="B7" s="109">
        <f>'[2]Feuil1'!D4</f>
        <v>2</v>
      </c>
      <c r="C7" s="24">
        <v>0.7409722222222223</v>
      </c>
      <c r="D7" s="14">
        <f t="shared" si="0"/>
        <v>0.7409722222222223</v>
      </c>
      <c r="E7" s="23">
        <v>0.7763888888888889</v>
      </c>
      <c r="F7" s="22">
        <f t="shared" si="1"/>
        <v>0.03541666666666665</v>
      </c>
      <c r="G7" s="21" t="s">
        <v>0</v>
      </c>
      <c r="H7" s="11">
        <f>IF(G7="oui",'[3]Parametres'!$D$9)</f>
        <v>0.013888888888888888</v>
      </c>
      <c r="I7" s="20">
        <v>0.7791666666666667</v>
      </c>
      <c r="J7" s="19">
        <v>0.8013888888888889</v>
      </c>
      <c r="K7" s="18">
        <f aca="true" t="shared" si="6" ref="K7:K19">J7-I7</f>
        <v>0.022222222222222254</v>
      </c>
      <c r="L7" s="17">
        <v>3</v>
      </c>
      <c r="M7" s="6">
        <f>(('[3]Parametres'!$D$11-Samedi!L7)*'[3]Parametres'!$D$12)</f>
        <v>0</v>
      </c>
      <c r="N7" s="15">
        <f t="shared" si="2"/>
        <v>0.8013888888888889</v>
      </c>
      <c r="O7" s="14">
        <v>0.8250000000000001</v>
      </c>
      <c r="P7" s="13">
        <v>0.84375</v>
      </c>
      <c r="Q7" s="106">
        <v>6</v>
      </c>
      <c r="R7" s="11">
        <f>Q7*'[3]Parametres'!$D$14</f>
        <v>0.020833333333333332</v>
      </c>
      <c r="S7" s="28">
        <v>0.07295138888888889</v>
      </c>
      <c r="T7" s="9">
        <v>11</v>
      </c>
      <c r="U7" s="9">
        <v>3</v>
      </c>
      <c r="V7" s="8">
        <f>('[3]Parametres'!$D$25-T7)*'[3]Parametres'!$D$26</f>
        <v>0.16666666666666666</v>
      </c>
      <c r="W7" s="7">
        <f>U7*'[3]Parametres'!$D$24</f>
        <v>0.041666666666666664</v>
      </c>
      <c r="X7" s="114"/>
      <c r="Y7" s="6" t="b">
        <f>IF(S7&gt;'[3]Parametres'!$D$22,((S7-'[3]Parametres'!$D$22)*10)+'[3]Parametres'!$D$21)</f>
        <v>0</v>
      </c>
      <c r="Z7" s="5">
        <v>0.07291666666666667</v>
      </c>
      <c r="AA7" s="4">
        <f t="shared" si="3"/>
        <v>0.2236111111111111</v>
      </c>
      <c r="AB7" s="80">
        <f t="shared" si="4"/>
        <v>14</v>
      </c>
      <c r="AC7" s="2">
        <f t="shared" si="5"/>
        <v>5</v>
      </c>
      <c r="AD7" s="111"/>
    </row>
    <row r="8" spans="1:30" ht="18" customHeight="1" thickBot="1">
      <c r="A8" s="26" t="str">
        <f>'[1]Feuil1'!A5</f>
        <v>ARAMISS</v>
      </c>
      <c r="B8" s="113">
        <f>'[2]Feuil1'!D5</f>
        <v>3</v>
      </c>
      <c r="C8" s="24">
        <v>0.7423611111111111</v>
      </c>
      <c r="D8" s="14">
        <f t="shared" si="0"/>
        <v>0.7423611111111111</v>
      </c>
      <c r="E8" s="23">
        <v>0.76875</v>
      </c>
      <c r="F8" s="22">
        <f t="shared" si="1"/>
        <v>0.026388888888888906</v>
      </c>
      <c r="G8" s="21" t="s">
        <v>0</v>
      </c>
      <c r="H8" s="11">
        <f>IF(G8="oui",'[3]Parametres'!$D$9)</f>
        <v>0.013888888888888888</v>
      </c>
      <c r="I8" s="20">
        <v>0.7708333333333334</v>
      </c>
      <c r="J8" s="19">
        <v>0.7840277777777778</v>
      </c>
      <c r="K8" s="18">
        <f t="shared" si="6"/>
        <v>0.013194444444444398</v>
      </c>
      <c r="L8" s="17">
        <v>1</v>
      </c>
      <c r="M8" s="6">
        <f>(('[3]Parametres'!$D$11-Samedi!L8)*'[3]Parametres'!$D$12)</f>
        <v>0.041666666666666664</v>
      </c>
      <c r="N8" s="15">
        <f t="shared" si="2"/>
        <v>0.7840277777777778</v>
      </c>
      <c r="O8" s="14">
        <v>0</v>
      </c>
      <c r="P8" s="13">
        <v>0.8125</v>
      </c>
      <c r="Q8" s="12">
        <v>3</v>
      </c>
      <c r="R8" s="112">
        <f>Q8*'[3]Parametres'!$D$14</f>
        <v>0.010416666666666666</v>
      </c>
      <c r="S8" s="28">
        <v>0.07925925925925927</v>
      </c>
      <c r="T8" s="9">
        <v>10</v>
      </c>
      <c r="U8" s="9">
        <v>3</v>
      </c>
      <c r="V8" s="85">
        <f>('[3]Parametres'!$D$25-T8)*'[3]Parametres'!$D$26</f>
        <v>0.1875</v>
      </c>
      <c r="W8" s="30">
        <f>U8*'[3]Parametres'!$D$24</f>
        <v>0.041666666666666664</v>
      </c>
      <c r="X8" s="30"/>
      <c r="Y8" s="84" t="b">
        <f>IF(S8&gt;'[3]Parametres'!$D$22,((S8-'[3]Parametres'!$D$22)*10)+'[3]Parametres'!$D$21)</f>
        <v>0</v>
      </c>
      <c r="Z8" s="5">
        <v>0.07291666666666667</v>
      </c>
      <c r="AA8" s="4">
        <f t="shared" si="3"/>
        <v>0.27777777777777773</v>
      </c>
      <c r="AB8" s="80">
        <f t="shared" si="4"/>
        <v>17</v>
      </c>
      <c r="AC8" s="2">
        <f t="shared" si="5"/>
        <v>6</v>
      </c>
      <c r="AD8" s="111"/>
    </row>
    <row r="9" spans="1:29" ht="18" customHeight="1" thickBot="1">
      <c r="A9" s="74" t="str">
        <f>'[1]Feuil1'!A6</f>
        <v>LES CHATS MAIGRES</v>
      </c>
      <c r="B9" s="109">
        <f>'[2]Feuil1'!D6</f>
        <v>4</v>
      </c>
      <c r="C9" s="24">
        <v>0.7423611111111111</v>
      </c>
      <c r="D9" s="13">
        <f t="shared" si="0"/>
        <v>0.7423611111111111</v>
      </c>
      <c r="E9" s="23">
        <v>0.7645833333333334</v>
      </c>
      <c r="F9" s="22">
        <f t="shared" si="1"/>
        <v>0.022222222222222254</v>
      </c>
      <c r="G9" s="21" t="s">
        <v>6</v>
      </c>
      <c r="H9" s="11">
        <f>IF(G9="oui",'[3]Parametres'!$D$9)</f>
        <v>0.013888888888888888</v>
      </c>
      <c r="I9" s="72">
        <v>0.7673611111111112</v>
      </c>
      <c r="J9" s="19">
        <v>0.7875</v>
      </c>
      <c r="K9" s="18">
        <f t="shared" si="6"/>
        <v>0.020138888888888817</v>
      </c>
      <c r="L9" s="17">
        <v>3</v>
      </c>
      <c r="M9" s="71">
        <f>(('[3]Parametres'!$D$11-Samedi!L9)*'[3]Parametres'!$D$12)</f>
        <v>0</v>
      </c>
      <c r="N9" s="15">
        <f t="shared" si="2"/>
        <v>0.7875</v>
      </c>
      <c r="O9" s="13">
        <v>0.8083333333333332</v>
      </c>
      <c r="P9" s="13">
        <v>0.8222222222222223</v>
      </c>
      <c r="Q9" s="106">
        <v>2</v>
      </c>
      <c r="R9" s="11">
        <f>Q9*'[3]Parametres'!$D$14</f>
        <v>0.006944444444444444</v>
      </c>
      <c r="S9" s="28">
        <v>0.08439814814814815</v>
      </c>
      <c r="T9" s="9">
        <v>13</v>
      </c>
      <c r="U9" s="9">
        <v>4</v>
      </c>
      <c r="V9" s="8">
        <f>('[3]Parametres'!$D$25-T9)*'[3]Parametres'!$D$26</f>
        <v>0.125</v>
      </c>
      <c r="W9" s="7">
        <f>U9*'[3]Parametres'!$D$24</f>
        <v>0.05555555555555555</v>
      </c>
      <c r="X9" s="7"/>
      <c r="Y9" s="71" t="b">
        <f>IF(S9&gt;'[3]Parametres'!$D$22,((S9-'[3]Parametres'!$D$22)*10)+'[3]Parametres'!$D$21)</f>
        <v>0</v>
      </c>
      <c r="Z9" s="5">
        <v>0.07291666666666667</v>
      </c>
      <c r="AA9" s="4">
        <f t="shared" si="3"/>
        <v>0.16666666666666663</v>
      </c>
      <c r="AB9" s="80">
        <f t="shared" si="4"/>
        <v>10</v>
      </c>
      <c r="AC9" s="2">
        <f t="shared" si="5"/>
        <v>3</v>
      </c>
    </row>
    <row r="10" spans="1:29" ht="18" customHeight="1" thickBot="1">
      <c r="A10" s="70" t="s">
        <v>5</v>
      </c>
      <c r="B10" s="110">
        <v>8</v>
      </c>
      <c r="C10" s="68">
        <v>0.74375</v>
      </c>
      <c r="D10" s="60">
        <f t="shared" si="0"/>
        <v>0.74375</v>
      </c>
      <c r="E10" s="67">
        <v>0.7673611111111112</v>
      </c>
      <c r="F10" s="66">
        <f t="shared" si="1"/>
        <v>0.023611111111111138</v>
      </c>
      <c r="G10" s="105" t="s">
        <v>0</v>
      </c>
      <c r="H10" s="58">
        <f>IF(G10="oui",'[3]Parametres'!$D$9)</f>
        <v>0.013888888888888888</v>
      </c>
      <c r="I10" s="65">
        <v>0.7694444444444444</v>
      </c>
      <c r="J10" s="64">
        <v>0.7861111111111111</v>
      </c>
      <c r="K10" s="63">
        <f t="shared" si="6"/>
        <v>0.01666666666666672</v>
      </c>
      <c r="L10" s="62">
        <v>3</v>
      </c>
      <c r="M10" s="54">
        <f>(('[3]Parametres'!$D$11-Samedi!L10)*'[3]Parametres'!$D$12)</f>
        <v>0</v>
      </c>
      <c r="N10" s="61">
        <f t="shared" si="2"/>
        <v>0.7861111111111111</v>
      </c>
      <c r="O10" s="60">
        <v>0.8097222222222222</v>
      </c>
      <c r="P10" s="60">
        <v>0.8229166666666666</v>
      </c>
      <c r="Q10" s="104">
        <v>6</v>
      </c>
      <c r="R10" s="58">
        <f>Q10*'[3]Parametres'!$D$14</f>
        <v>0.020833333333333332</v>
      </c>
      <c r="S10" s="28">
        <v>0.07954861111111111</v>
      </c>
      <c r="T10" s="57">
        <v>17</v>
      </c>
      <c r="U10" s="57">
        <v>6</v>
      </c>
      <c r="V10" s="56">
        <f>('[3]Parametres'!$D$25-T10)*'[3]Parametres'!$D$26</f>
        <v>0.041666666666666664</v>
      </c>
      <c r="W10" s="55">
        <f>U10*'[3]Parametres'!$D$24</f>
        <v>0.08333333333333333</v>
      </c>
      <c r="X10" s="55"/>
      <c r="Y10" s="54" t="b">
        <f>IF(S10&gt;'[3]Parametres'!$D$22,((S10-'[3]Parametres'!$D$22)*10)+'[3]Parametres'!$D$21)</f>
        <v>0</v>
      </c>
      <c r="Z10" s="5">
        <v>0.07291666666666667</v>
      </c>
      <c r="AA10" s="4">
        <f t="shared" si="3"/>
        <v>0.03888888888888885</v>
      </c>
      <c r="AB10" s="80">
        <f t="shared" si="4"/>
        <v>3</v>
      </c>
      <c r="AC10" s="52">
        <f t="shared" si="5"/>
        <v>2</v>
      </c>
    </row>
    <row r="11" spans="1:29" ht="18" customHeight="1" thickBot="1">
      <c r="A11" s="51" t="str">
        <f>'[1]Feuil1'!A8</f>
        <v>AS BLAYELEC MIXTE</v>
      </c>
      <c r="B11" s="109">
        <f>'[2]Feuil1'!D8</f>
        <v>6</v>
      </c>
      <c r="C11" s="49">
        <v>0.74375</v>
      </c>
      <c r="D11" s="41">
        <f t="shared" si="0"/>
        <v>0.74375</v>
      </c>
      <c r="E11" s="48">
        <v>0.7701388888888889</v>
      </c>
      <c r="F11" s="47">
        <f t="shared" si="1"/>
        <v>0.026388888888888906</v>
      </c>
      <c r="G11" s="108" t="s">
        <v>0</v>
      </c>
      <c r="H11" s="38">
        <f>IF(G11="oui",'[3]Parametres'!$D$9)</f>
        <v>0.013888888888888888</v>
      </c>
      <c r="I11" s="46">
        <v>0.7736111111111111</v>
      </c>
      <c r="J11" s="45">
        <v>0.7909722222222223</v>
      </c>
      <c r="K11" s="44">
        <f t="shared" si="6"/>
        <v>0.01736111111111116</v>
      </c>
      <c r="L11" s="43">
        <v>3</v>
      </c>
      <c r="M11" s="16">
        <f>(('[3]Parametres'!$D$11-Samedi!L11)*'[3]Parametres'!$D$12)</f>
        <v>0</v>
      </c>
      <c r="N11" s="42">
        <f t="shared" si="2"/>
        <v>0.7909722222222223</v>
      </c>
      <c r="O11" s="41">
        <v>0.8118055555555556</v>
      </c>
      <c r="P11" s="40">
        <v>0.8222222222222223</v>
      </c>
      <c r="Q11" s="86">
        <v>1</v>
      </c>
      <c r="R11" s="38">
        <f>Q11*'[3]Parametres'!$D$14</f>
        <v>0.003472222222222222</v>
      </c>
      <c r="S11" s="28">
        <v>0.07756944444444445</v>
      </c>
      <c r="T11" s="37">
        <v>13</v>
      </c>
      <c r="U11" s="37">
        <v>4</v>
      </c>
      <c r="V11" s="36">
        <f>('[3]Parametres'!$D$25-T11)*'[3]Parametres'!$D$26</f>
        <v>0.125</v>
      </c>
      <c r="W11" s="35">
        <f>U11*'[3]Parametres'!$D$24</f>
        <v>0.05555555555555555</v>
      </c>
      <c r="X11" s="35"/>
      <c r="Y11" s="16" t="b">
        <f>IF(S11&gt;'[3]Parametres'!$D$22,((S11-'[3]Parametres'!$D$22)*10)+'[3]Parametres'!$D$21)</f>
        <v>0</v>
      </c>
      <c r="Z11" s="5">
        <v>0.07291666666666667</v>
      </c>
      <c r="AA11" s="4">
        <f t="shared" si="3"/>
        <v>0.17222222222222228</v>
      </c>
      <c r="AB11" s="80">
        <f t="shared" si="4"/>
        <v>11</v>
      </c>
      <c r="AC11" s="33">
        <f t="shared" si="5"/>
        <v>4</v>
      </c>
    </row>
    <row r="12" spans="1:29" ht="18" customHeight="1" thickBot="1">
      <c r="A12" s="74" t="str">
        <f>'[1]Feuil1'!A9</f>
        <v>GMPA RAID</v>
      </c>
      <c r="B12" s="107">
        <f>'[2]Feuil1'!D9</f>
        <v>7</v>
      </c>
      <c r="C12" s="24">
        <v>0.7451388888888889</v>
      </c>
      <c r="D12" s="13">
        <f t="shared" si="0"/>
        <v>0.7451388888888889</v>
      </c>
      <c r="E12" s="23">
        <v>0.7902777777777777</v>
      </c>
      <c r="F12" s="22">
        <f t="shared" si="1"/>
        <v>0.04513888888888884</v>
      </c>
      <c r="G12" s="21" t="s">
        <v>0</v>
      </c>
      <c r="H12" s="11">
        <f>IF(G12="oui",'[3]Parametres'!$D$9)</f>
        <v>0.013888888888888888</v>
      </c>
      <c r="I12" s="72">
        <v>0.79375</v>
      </c>
      <c r="J12" s="19">
        <v>0.8125</v>
      </c>
      <c r="K12" s="18">
        <f t="shared" si="6"/>
        <v>0.018750000000000044</v>
      </c>
      <c r="L12" s="17">
        <v>3</v>
      </c>
      <c r="M12" s="71">
        <f>(('[3]Parametres'!$D$11-Samedi!L12)*'[3]Parametres'!$D$12)</f>
        <v>0</v>
      </c>
      <c r="N12" s="15">
        <f t="shared" si="2"/>
        <v>0.8125</v>
      </c>
      <c r="O12" s="13">
        <v>0.8069444444444445</v>
      </c>
      <c r="P12" s="13">
        <v>0.8194444444444445</v>
      </c>
      <c r="Q12" s="106">
        <v>6</v>
      </c>
      <c r="R12" s="11">
        <f>Q12*'[3]Parametres'!$D$14</f>
        <v>0.020833333333333332</v>
      </c>
      <c r="S12" s="28">
        <v>0.07329861111111112</v>
      </c>
      <c r="T12" s="9">
        <v>8</v>
      </c>
      <c r="U12" s="9">
        <v>4</v>
      </c>
      <c r="V12" s="8">
        <f>('[3]Parametres'!$D$25-T12)*'[3]Parametres'!$D$26</f>
        <v>0.22916666666666666</v>
      </c>
      <c r="W12" s="7">
        <f>U12*'[3]Parametres'!$D$24</f>
        <v>0.05555555555555555</v>
      </c>
      <c r="X12" s="7"/>
      <c r="Y12" s="71" t="b">
        <f>IF(S12&gt;'[3]Parametres'!$D$22,((S12-'[3]Parametres'!$D$22)*10)+'[3]Parametres'!$D$21)</f>
        <v>0</v>
      </c>
      <c r="Z12" s="5">
        <v>0.07291666666666667</v>
      </c>
      <c r="AA12" s="4">
        <f t="shared" si="3"/>
        <v>0.2791666666666666</v>
      </c>
      <c r="AB12" s="80">
        <f t="shared" si="4"/>
        <v>18</v>
      </c>
      <c r="AC12" s="2">
        <f t="shared" si="5"/>
        <v>7</v>
      </c>
    </row>
    <row r="13" spans="1:30" ht="18" customHeight="1" thickBot="1">
      <c r="A13" s="70" t="s">
        <v>4</v>
      </c>
      <c r="B13" s="69">
        <v>5</v>
      </c>
      <c r="C13" s="68">
        <v>0.74375</v>
      </c>
      <c r="D13" s="60">
        <f t="shared" si="0"/>
        <v>0.74375</v>
      </c>
      <c r="E13" s="67">
        <v>0.7680555555555556</v>
      </c>
      <c r="F13" s="66">
        <f t="shared" si="1"/>
        <v>0.02430555555555558</v>
      </c>
      <c r="G13" s="105" t="s">
        <v>0</v>
      </c>
      <c r="H13" s="58">
        <f>IF(G13="oui",'[3]Parametres'!$D$9)</f>
        <v>0.013888888888888888</v>
      </c>
      <c r="I13" s="65">
        <v>0.7708333333333334</v>
      </c>
      <c r="J13" s="64">
        <v>0.7909722222222223</v>
      </c>
      <c r="K13" s="63">
        <f t="shared" si="6"/>
        <v>0.02013888888888893</v>
      </c>
      <c r="L13" s="62">
        <v>3</v>
      </c>
      <c r="M13" s="54">
        <f>(('[3]Parametres'!$D$11-Samedi!L13)*'[3]Parametres'!$D$12)</f>
        <v>0</v>
      </c>
      <c r="N13" s="61">
        <f t="shared" si="2"/>
        <v>0.7909722222222223</v>
      </c>
      <c r="O13" s="60">
        <v>0.7999999999999999</v>
      </c>
      <c r="P13" s="60">
        <v>0.8118055555555556</v>
      </c>
      <c r="Q13" s="104">
        <v>3</v>
      </c>
      <c r="R13" s="58">
        <f>Q13*'[3]Parametres'!$D$14</f>
        <v>0.010416666666666666</v>
      </c>
      <c r="S13" s="28">
        <v>0.07817129629629631</v>
      </c>
      <c r="T13" s="57">
        <v>12</v>
      </c>
      <c r="U13" s="57">
        <v>4</v>
      </c>
      <c r="V13" s="56">
        <f>('[3]Parametres'!$D$25-T13)*'[3]Parametres'!$D$26</f>
        <v>0.14583333333333331</v>
      </c>
      <c r="W13" s="55">
        <f>U13*'[3]Parametres'!$D$24</f>
        <v>0.05555555555555555</v>
      </c>
      <c r="X13" s="55"/>
      <c r="Y13" s="54" t="b">
        <f>IF(S13&gt;'[3]Parametres'!$D$22,((S13-'[3]Parametres'!$D$22)*10)+'[3]Parametres'!$D$21)</f>
        <v>0</v>
      </c>
      <c r="Z13" s="5">
        <v>0.07291666666666667</v>
      </c>
      <c r="AA13" s="4">
        <f t="shared" si="3"/>
        <v>0.18611111111111117</v>
      </c>
      <c r="AB13" s="80">
        <f t="shared" si="4"/>
        <v>13</v>
      </c>
      <c r="AC13" s="82">
        <f aca="true" t="shared" si="7" ref="AC13:AC19">RANK(AA13,$AA$13:$AA$24,1)</f>
        <v>9</v>
      </c>
      <c r="AD13" s="78"/>
    </row>
    <row r="14" spans="1:30" ht="18" customHeight="1" thickBot="1">
      <c r="A14" s="51" t="str">
        <f>'[1]Feuil1'!A11</f>
        <v>LES DURABAT</v>
      </c>
      <c r="B14" s="50">
        <f>'[2]Feuil1'!D11</f>
        <v>9</v>
      </c>
      <c r="C14" s="103">
        <v>0.7465277777777778</v>
      </c>
      <c r="D14" s="94">
        <f t="shared" si="0"/>
        <v>0.7465277777777778</v>
      </c>
      <c r="E14" s="102">
        <v>0.7840277777777778</v>
      </c>
      <c r="F14" s="101">
        <f t="shared" si="1"/>
        <v>0.03749999999999998</v>
      </c>
      <c r="G14" s="100" t="s">
        <v>0</v>
      </c>
      <c r="H14" s="92">
        <f>IF(G14="oui",'[3]Parametres'!$D$9)</f>
        <v>0.013888888888888888</v>
      </c>
      <c r="I14" s="99">
        <v>0.7861111111111111</v>
      </c>
      <c r="J14" s="98">
        <v>0.8027777777777777</v>
      </c>
      <c r="K14" s="97">
        <f t="shared" si="6"/>
        <v>0.016666666666666607</v>
      </c>
      <c r="L14" s="96">
        <v>3</v>
      </c>
      <c r="M14" s="88">
        <f>(('[3]Parametres'!$D$11-Samedi!L14)*'[3]Parametres'!$D$12)</f>
        <v>0</v>
      </c>
      <c r="N14" s="95">
        <f t="shared" si="2"/>
        <v>0.8027777777777777</v>
      </c>
      <c r="O14" s="94">
        <v>0.80625</v>
      </c>
      <c r="P14" s="94">
        <v>0.8173611111111111</v>
      </c>
      <c r="Q14" s="93">
        <v>1</v>
      </c>
      <c r="R14" s="92">
        <f>Q14*'[3]Parametres'!$D$14</f>
        <v>0.003472222222222222</v>
      </c>
      <c r="S14" s="28">
        <v>0.08524305555555556</v>
      </c>
      <c r="T14" s="91">
        <v>15</v>
      </c>
      <c r="U14" s="91">
        <v>4</v>
      </c>
      <c r="V14" s="90">
        <f>('[3]Parametres'!$D$25-T14)*'[3]Parametres'!$D$26</f>
        <v>0.08333333333333333</v>
      </c>
      <c r="W14" s="89">
        <f>U14*'[3]Parametres'!$D$24</f>
        <v>0.05555555555555555</v>
      </c>
      <c r="X14" s="89"/>
      <c r="Y14" s="88" t="b">
        <f>IF(S14&gt;'[3]Parametres'!$D$22,((S14-'[3]Parametres'!$D$22)*10)+'[3]Parametres'!$D$21)</f>
        <v>0</v>
      </c>
      <c r="Z14" s="5">
        <v>0.07291666666666667</v>
      </c>
      <c r="AA14" s="4">
        <f t="shared" si="3"/>
        <v>0.13958333333333323</v>
      </c>
      <c r="AB14" s="80">
        <f t="shared" si="4"/>
        <v>8</v>
      </c>
      <c r="AC14" s="87">
        <f t="shared" si="7"/>
        <v>6</v>
      </c>
      <c r="AD14" s="78"/>
    </row>
    <row r="15" spans="1:30" ht="18" customHeight="1" thickBot="1">
      <c r="A15" s="51" t="str">
        <f>'[1]Feuil1'!A12</f>
        <v>ALBANE ET DIANE</v>
      </c>
      <c r="B15" s="25">
        <f>'[2]Feuil1'!D12</f>
        <v>10</v>
      </c>
      <c r="C15" s="49">
        <v>0.7465277777777778</v>
      </c>
      <c r="D15" s="41">
        <f t="shared" si="0"/>
        <v>0.7465277777777778</v>
      </c>
      <c r="E15" s="48">
        <v>0.76875</v>
      </c>
      <c r="F15" s="47">
        <f t="shared" si="1"/>
        <v>0.022222222222222254</v>
      </c>
      <c r="G15" s="21" t="s">
        <v>0</v>
      </c>
      <c r="H15" s="38">
        <f>IF(G15="oui",'[3]Parametres'!$D$9)</f>
        <v>0.013888888888888888</v>
      </c>
      <c r="I15" s="46">
        <v>0.7708333333333334</v>
      </c>
      <c r="J15" s="45">
        <v>0.7888888888888889</v>
      </c>
      <c r="K15" s="44">
        <f t="shared" si="6"/>
        <v>0.01805555555555549</v>
      </c>
      <c r="L15" s="43">
        <v>3</v>
      </c>
      <c r="M15" s="16">
        <f>(('[3]Parametres'!$D$11-Samedi!L15)*'[3]Parametres'!$D$12)</f>
        <v>0</v>
      </c>
      <c r="N15" s="42">
        <f t="shared" si="2"/>
        <v>0.7888888888888889</v>
      </c>
      <c r="O15" s="41">
        <v>0.7965277777777778</v>
      </c>
      <c r="P15" s="40">
        <v>0.8069444444444445</v>
      </c>
      <c r="Q15" s="86">
        <v>1</v>
      </c>
      <c r="R15" s="38">
        <f>Q15*'[3]Parametres'!$D$14</f>
        <v>0.003472222222222222</v>
      </c>
      <c r="S15" s="28">
        <v>0.08776620370370371</v>
      </c>
      <c r="T15" s="37">
        <v>17</v>
      </c>
      <c r="U15" s="37">
        <v>5</v>
      </c>
      <c r="V15" s="36">
        <f>('[3]Parametres'!$D$25-T15)*'[3]Parametres'!$D$26</f>
        <v>0.041666666666666664</v>
      </c>
      <c r="W15" s="35">
        <f>U15*'[3]Parametres'!$D$24</f>
        <v>0.06944444444444445</v>
      </c>
      <c r="X15" s="35"/>
      <c r="Y15" s="16" t="b">
        <f>IF(S15&gt;'[3]Parametres'!$D$22,((S15-'[3]Parametres'!$D$22)*10)+'[3]Parametres'!$D$21)</f>
        <v>0</v>
      </c>
      <c r="Z15" s="5">
        <v>0.07291666666666667</v>
      </c>
      <c r="AA15" s="4">
        <f t="shared" si="3"/>
        <v>0.07013888888888883</v>
      </c>
      <c r="AB15" s="80">
        <f t="shared" si="4"/>
        <v>4</v>
      </c>
      <c r="AC15" s="79">
        <f t="shared" si="7"/>
        <v>2</v>
      </c>
      <c r="AD15" s="78"/>
    </row>
    <row r="16" spans="1:30" ht="18" customHeight="1" thickBot="1">
      <c r="A16" s="26" t="s">
        <v>3</v>
      </c>
      <c r="B16" s="27">
        <f>'[2]Feuil1'!D13</f>
        <v>11</v>
      </c>
      <c r="C16" s="24">
        <v>0.7479166666666667</v>
      </c>
      <c r="D16" s="14">
        <f t="shared" si="0"/>
        <v>0.7479166666666667</v>
      </c>
      <c r="E16" s="23">
        <v>0.7666666666666666</v>
      </c>
      <c r="F16" s="22">
        <f t="shared" si="1"/>
        <v>0.018749999999999933</v>
      </c>
      <c r="G16" s="21" t="s">
        <v>0</v>
      </c>
      <c r="H16" s="11">
        <f>IF(G16="oui",'[3]Parametres'!$D$9)</f>
        <v>0.013888888888888888</v>
      </c>
      <c r="I16" s="20">
        <v>0.7680555555555556</v>
      </c>
      <c r="J16" s="19">
        <v>0.7854166666666668</v>
      </c>
      <c r="K16" s="18">
        <f t="shared" si="6"/>
        <v>0.01736111111111116</v>
      </c>
      <c r="L16" s="17">
        <v>3</v>
      </c>
      <c r="M16" s="6">
        <f>(('[3]Parametres'!$D$11-Samedi!L16)*'[3]Parametres'!$D$12)</f>
        <v>0</v>
      </c>
      <c r="N16" s="15">
        <f t="shared" si="2"/>
        <v>0.7854166666666668</v>
      </c>
      <c r="O16" s="14">
        <v>0.811111111111111</v>
      </c>
      <c r="P16" s="13">
        <v>0.8236111111111111</v>
      </c>
      <c r="Q16" s="12">
        <v>2</v>
      </c>
      <c r="R16" s="11">
        <f>Q16*'[3]Parametres'!$D$14</f>
        <v>0.006944444444444444</v>
      </c>
      <c r="S16" s="28">
        <v>0.08344907407407408</v>
      </c>
      <c r="T16" s="9">
        <v>19</v>
      </c>
      <c r="U16" s="9">
        <v>4</v>
      </c>
      <c r="V16" s="8">
        <f>('[3]Parametres'!$D$25-T16)*'[3]Parametres'!$D$26</f>
        <v>0</v>
      </c>
      <c r="W16" s="7">
        <f>U16*'[3]Parametres'!$D$24</f>
        <v>0.05555555555555555</v>
      </c>
      <c r="X16" s="7"/>
      <c r="Y16" s="6" t="b">
        <f>IF(S16&gt;'[3]Parametres'!$D$22,((S16-'[3]Parametres'!$D$22)*10)+'[3]Parametres'!$D$21)</f>
        <v>0</v>
      </c>
      <c r="Z16" s="5">
        <v>0.07291666666666667</v>
      </c>
      <c r="AA16" s="4">
        <f t="shared" si="3"/>
        <v>0.03402777777777788</v>
      </c>
      <c r="AB16" s="80">
        <f t="shared" si="4"/>
        <v>2</v>
      </c>
      <c r="AC16" s="75">
        <f t="shared" si="7"/>
        <v>1</v>
      </c>
      <c r="AD16" s="78"/>
    </row>
    <row r="17" spans="1:30" ht="18" customHeight="1" thickBot="1">
      <c r="A17" s="26" t="str">
        <f>'[1]Feuil1'!A14</f>
        <v>ARACRAP</v>
      </c>
      <c r="B17" s="25">
        <f>'[2]Feuil1'!D14</f>
        <v>12</v>
      </c>
      <c r="C17" s="24">
        <v>0.7479166666666667</v>
      </c>
      <c r="D17" s="14">
        <f t="shared" si="0"/>
        <v>0.7479166666666667</v>
      </c>
      <c r="E17" s="23">
        <v>0.7854166666666668</v>
      </c>
      <c r="F17" s="22">
        <f t="shared" si="1"/>
        <v>0.03750000000000009</v>
      </c>
      <c r="G17" s="21" t="s">
        <v>0</v>
      </c>
      <c r="H17" s="11">
        <f>IF(G17="oui",'[3]Parametres'!$D$9)</f>
        <v>0.013888888888888888</v>
      </c>
      <c r="I17" s="20">
        <v>0.7875</v>
      </c>
      <c r="J17" s="19">
        <v>0.8048611111111111</v>
      </c>
      <c r="K17" s="18">
        <f t="shared" si="6"/>
        <v>0.01736111111111116</v>
      </c>
      <c r="L17" s="17">
        <v>3</v>
      </c>
      <c r="M17" s="6">
        <f>(('[3]Parametres'!$D$11-Samedi!L17)*'[3]Parametres'!$D$12)</f>
        <v>0</v>
      </c>
      <c r="N17" s="15">
        <f t="shared" si="2"/>
        <v>0.8048611111111111</v>
      </c>
      <c r="O17" s="14">
        <v>0.8125</v>
      </c>
      <c r="P17" s="13">
        <v>0.8250000000000001</v>
      </c>
      <c r="Q17" s="12">
        <v>2</v>
      </c>
      <c r="R17" s="11">
        <f>Q17*'[3]Parametres'!$D$14</f>
        <v>0.006944444444444444</v>
      </c>
      <c r="S17" s="28">
        <v>0.08203703703703703</v>
      </c>
      <c r="T17" s="9">
        <v>16</v>
      </c>
      <c r="U17" s="9">
        <v>3</v>
      </c>
      <c r="V17" s="8">
        <f>('[3]Parametres'!$D$25-T17)*'[3]Parametres'!$D$26</f>
        <v>0.0625</v>
      </c>
      <c r="W17" s="7">
        <f>U17*'[3]Parametres'!$D$24</f>
        <v>0.041666666666666664</v>
      </c>
      <c r="X17" s="7"/>
      <c r="Y17" s="6" t="b">
        <f>IF(S17&gt;'[3]Parametres'!$D$22,((S17-'[3]Parametres'!$D$22)*10)+'[3]Parametres'!$D$21)</f>
        <v>0</v>
      </c>
      <c r="Z17" s="5">
        <v>0.07291666666666667</v>
      </c>
      <c r="AA17" s="4">
        <f t="shared" si="3"/>
        <v>0.12986111111111112</v>
      </c>
      <c r="AB17" s="80">
        <f t="shared" si="4"/>
        <v>6</v>
      </c>
      <c r="AC17" s="75">
        <f t="shared" si="7"/>
        <v>4</v>
      </c>
      <c r="AD17" s="78"/>
    </row>
    <row r="18" spans="1:30" ht="18" customHeight="1" thickBot="1">
      <c r="A18" s="26" t="str">
        <f>'[1]Feuil1'!A15</f>
        <v>VGA 87 Equipe 1</v>
      </c>
      <c r="B18" s="27">
        <f>'[2]Feuil1'!D15</f>
        <v>13</v>
      </c>
      <c r="C18" s="24">
        <v>0.7493055555555556</v>
      </c>
      <c r="D18" s="14">
        <f t="shared" si="0"/>
        <v>0.7493055555555556</v>
      </c>
      <c r="E18" s="23">
        <v>0.7743055555555555</v>
      </c>
      <c r="F18" s="22">
        <f t="shared" si="1"/>
        <v>0.02499999999999991</v>
      </c>
      <c r="G18" s="21" t="s">
        <v>0</v>
      </c>
      <c r="H18" s="11">
        <f>IF(G18="oui",'[3]Parametres'!$D$9)</f>
        <v>0.013888888888888888</v>
      </c>
      <c r="I18" s="20">
        <v>0.7763888888888889</v>
      </c>
      <c r="J18" s="19">
        <v>0.7944444444444444</v>
      </c>
      <c r="K18" s="18">
        <f t="shared" si="6"/>
        <v>0.01805555555555549</v>
      </c>
      <c r="L18" s="17">
        <v>3</v>
      </c>
      <c r="M18" s="6">
        <f>(('[3]Parametres'!$D$11-Samedi!L18)*'[3]Parametres'!$D$12)</f>
        <v>0</v>
      </c>
      <c r="N18" s="15">
        <f t="shared" si="2"/>
        <v>0.7944444444444444</v>
      </c>
      <c r="O18" s="14">
        <v>0.8284722222222222</v>
      </c>
      <c r="P18" s="13">
        <v>0.842361111111111</v>
      </c>
      <c r="Q18" s="12">
        <v>6</v>
      </c>
      <c r="R18" s="11">
        <f>Q18*'[3]Parametres'!$D$14</f>
        <v>0.020833333333333332</v>
      </c>
      <c r="S18" s="28">
        <v>0.07033564814814815</v>
      </c>
      <c r="T18" s="9">
        <v>14</v>
      </c>
      <c r="U18" s="9">
        <v>5</v>
      </c>
      <c r="V18" s="8">
        <f>('[3]Parametres'!$D$25-T18)*'[3]Parametres'!$D$26</f>
        <v>0.10416666666666666</v>
      </c>
      <c r="W18" s="7">
        <f>U18*'[3]Parametres'!$D$24</f>
        <v>0.06944444444444445</v>
      </c>
      <c r="X18" s="7"/>
      <c r="Y18" s="6" t="b">
        <f>IF(S18&gt;'[3]Parametres'!$D$22,((S18-'[3]Parametres'!$D$22)*10)+'[3]Parametres'!$D$21)</f>
        <v>0</v>
      </c>
      <c r="Z18" s="5">
        <v>0.07291666666666667</v>
      </c>
      <c r="AA18" s="4">
        <f t="shared" si="3"/>
        <v>0.1180555555555555</v>
      </c>
      <c r="AB18" s="80">
        <f t="shared" si="4"/>
        <v>5</v>
      </c>
      <c r="AC18" s="75">
        <f t="shared" si="7"/>
        <v>3</v>
      </c>
      <c r="AD18" s="78"/>
    </row>
    <row r="19" spans="1:30" s="29" customFormat="1" ht="18" customHeight="1" thickBot="1">
      <c r="A19" s="26" t="s">
        <v>2</v>
      </c>
      <c r="B19" s="25">
        <f>'[2]Feuil1'!D16</f>
        <v>14</v>
      </c>
      <c r="C19" s="24">
        <v>0.7493055555555556</v>
      </c>
      <c r="D19" s="14">
        <f t="shared" si="0"/>
        <v>0.7493055555555556</v>
      </c>
      <c r="E19" s="23">
        <v>0.7777777777777778</v>
      </c>
      <c r="F19" s="32">
        <f t="shared" si="1"/>
        <v>0.028472222222222232</v>
      </c>
      <c r="G19" s="21" t="s">
        <v>0</v>
      </c>
      <c r="H19" s="11">
        <f>IF(G19="oui",'[3]Parametres'!$D$9)</f>
        <v>0.013888888888888888</v>
      </c>
      <c r="I19" s="20">
        <v>0.7805555555555556</v>
      </c>
      <c r="J19" s="19">
        <v>0.8</v>
      </c>
      <c r="K19" s="31">
        <f t="shared" si="6"/>
        <v>0.019444444444444486</v>
      </c>
      <c r="L19" s="21">
        <v>3</v>
      </c>
      <c r="M19" s="6">
        <f>(('[3]Parametres'!$D$11-Samedi!L19)*'[3]Parametres'!$D$12)</f>
        <v>0</v>
      </c>
      <c r="N19" s="15">
        <f t="shared" si="2"/>
        <v>0.8</v>
      </c>
      <c r="O19" s="14">
        <v>0.7916666666666666</v>
      </c>
      <c r="P19" s="13">
        <v>0.8125</v>
      </c>
      <c r="Q19" s="12">
        <v>1</v>
      </c>
      <c r="R19" s="11">
        <f>Q19*'[3]Parametres'!$D$14</f>
        <v>0.003472222222222222</v>
      </c>
      <c r="S19" s="28">
        <v>0.07768518518518519</v>
      </c>
      <c r="T19" s="9">
        <v>14</v>
      </c>
      <c r="U19" s="9">
        <v>4</v>
      </c>
      <c r="V19" s="85">
        <f>('[3]Parametres'!$D$25-T19)*'[3]Parametres'!$D$26</f>
        <v>0.10416666666666666</v>
      </c>
      <c r="W19" s="30">
        <f>U19*'[3]Parametres'!$D$24</f>
        <v>0.05555555555555555</v>
      </c>
      <c r="X19" s="30"/>
      <c r="Y19" s="84" t="b">
        <f>IF(S19&gt;'[3]Parametres'!$D$22,((S19-'[3]Parametres'!$D$22)*10)+'[3]Parametres'!$D$21)</f>
        <v>0</v>
      </c>
      <c r="Z19" s="5">
        <v>0.07291666666666667</v>
      </c>
      <c r="AA19" s="4">
        <f t="shared" si="3"/>
        <v>0.15486111111111117</v>
      </c>
      <c r="AB19" s="80">
        <f t="shared" si="4"/>
        <v>9</v>
      </c>
      <c r="AC19" s="75">
        <f t="shared" si="7"/>
        <v>7</v>
      </c>
      <c r="AD19" s="83"/>
    </row>
    <row r="20" spans="1:30" s="29" customFormat="1" ht="18" customHeight="1" thickBot="1">
      <c r="A20" s="26" t="str">
        <f>'[1]Feuil1'!A17</f>
        <v>ARACHIDE</v>
      </c>
      <c r="B20" s="27">
        <f>'[2]Feuil1'!D17</f>
        <v>15</v>
      </c>
      <c r="C20" s="24"/>
      <c r="D20" s="14"/>
      <c r="E20" s="23"/>
      <c r="F20" s="32"/>
      <c r="G20" s="21"/>
      <c r="H20" s="11"/>
      <c r="I20" s="20"/>
      <c r="J20" s="19"/>
      <c r="K20" s="31"/>
      <c r="L20" s="21"/>
      <c r="M20" s="6"/>
      <c r="N20" s="15"/>
      <c r="O20" s="14"/>
      <c r="P20" s="13"/>
      <c r="Q20" s="12"/>
      <c r="R20" s="11"/>
      <c r="S20" s="28"/>
      <c r="T20" s="9"/>
      <c r="U20" s="9"/>
      <c r="V20" s="8"/>
      <c r="W20" s="7"/>
      <c r="X20" s="30"/>
      <c r="Y20" s="6"/>
      <c r="Z20" s="5"/>
      <c r="AA20" s="4"/>
      <c r="AB20" s="80"/>
      <c r="AC20" s="75"/>
      <c r="AD20" s="83"/>
    </row>
    <row r="21" spans="1:30" ht="18" customHeight="1" thickBot="1">
      <c r="A21" s="26" t="str">
        <f>'[1]Feuil1'!A18</f>
        <v>LES DUROMALS</v>
      </c>
      <c r="B21" s="25">
        <f>'[2]Feuil1'!D18</f>
        <v>16</v>
      </c>
      <c r="C21" s="24">
        <v>0.7506944444444444</v>
      </c>
      <c r="D21" s="14">
        <f aca="true" t="shared" si="8" ref="D21:D48">C21</f>
        <v>0.7506944444444444</v>
      </c>
      <c r="E21" s="23">
        <v>0.7902777777777777</v>
      </c>
      <c r="F21" s="22">
        <f aca="true" t="shared" si="9" ref="F21:F48">E21-D21</f>
        <v>0.039583333333333304</v>
      </c>
      <c r="G21" s="21" t="s">
        <v>0</v>
      </c>
      <c r="H21" s="11">
        <f>IF(G21="oui",'[3]Parametres'!$D$9)</f>
        <v>0.013888888888888888</v>
      </c>
      <c r="I21" s="20">
        <v>0.79375</v>
      </c>
      <c r="J21" s="19">
        <v>0.8076388888888889</v>
      </c>
      <c r="K21" s="18">
        <f aca="true" t="shared" si="10" ref="K21:K48">J21-I21</f>
        <v>0.01388888888888895</v>
      </c>
      <c r="L21" s="17">
        <v>3</v>
      </c>
      <c r="M21" s="6">
        <f>(('[3]Parametres'!$D$11-Samedi!L21)*'[3]Parametres'!$D$12)</f>
        <v>0</v>
      </c>
      <c r="N21" s="15">
        <f aca="true" t="shared" si="11" ref="N21:N48">J21</f>
        <v>0.8076388888888889</v>
      </c>
      <c r="O21" s="14">
        <v>0.8222222222222223</v>
      </c>
      <c r="P21" s="13">
        <v>0.8409722222222222</v>
      </c>
      <c r="Q21" s="12">
        <v>3</v>
      </c>
      <c r="R21" s="11">
        <f>Q21*'[3]Parametres'!$D$14</f>
        <v>0.010416666666666666</v>
      </c>
      <c r="S21" s="28">
        <v>0.0838425925925926</v>
      </c>
      <c r="T21" s="9">
        <v>13</v>
      </c>
      <c r="U21" s="9">
        <v>4</v>
      </c>
      <c r="V21" s="8">
        <f>('[3]Parametres'!$D$25-T21)*'[3]Parametres'!$D$26</f>
        <v>0.125</v>
      </c>
      <c r="W21" s="7">
        <f>U21*'[3]Parametres'!$D$24</f>
        <v>0.05555555555555555</v>
      </c>
      <c r="X21" s="7"/>
      <c r="Y21" s="6" t="b">
        <f>IF(S21&gt;'[3]Parametres'!$D$22,((S21-'[3]Parametres'!$D$22)*10)+'[3]Parametres'!$D$21)</f>
        <v>0</v>
      </c>
      <c r="Z21" s="5">
        <v>0.07291666666666667</v>
      </c>
      <c r="AA21" s="4">
        <f aca="true" t="shared" si="12" ref="AA21:AA48">N21-C21+M21+V21+Y21-H21-R21-W21-X21+Z21</f>
        <v>0.17500000000000004</v>
      </c>
      <c r="AB21" s="80">
        <f>RANK(AA21,$AA$6:$AA$24,1)</f>
        <v>12</v>
      </c>
      <c r="AC21" s="75">
        <f>RANK(AA21,$AA$13:$AA$24,1)</f>
        <v>8</v>
      </c>
      <c r="AD21" s="78"/>
    </row>
    <row r="22" spans="1:30" ht="18" customHeight="1" thickBot="1">
      <c r="A22" s="26" t="str">
        <f>'[1]Feuil1'!A19</f>
        <v>LES CAGOUILLES AU MUSCADET</v>
      </c>
      <c r="B22" s="27">
        <f>'[2]Feuil1'!D19</f>
        <v>17</v>
      </c>
      <c r="C22" s="24">
        <v>0.7520833333333333</v>
      </c>
      <c r="D22" s="14">
        <f t="shared" si="8"/>
        <v>0.7520833333333333</v>
      </c>
      <c r="E22" s="23">
        <v>0.76875</v>
      </c>
      <c r="F22" s="22">
        <f t="shared" si="9"/>
        <v>0.01666666666666672</v>
      </c>
      <c r="G22" s="21" t="s">
        <v>0</v>
      </c>
      <c r="H22" s="11">
        <f>IF(G22="oui",'[3]Parametres'!$D$9)</f>
        <v>0.013888888888888888</v>
      </c>
      <c r="I22" s="20">
        <v>0.7715277777777777</v>
      </c>
      <c r="J22" s="19">
        <v>0.7902777777777777</v>
      </c>
      <c r="K22" s="18">
        <f t="shared" si="10"/>
        <v>0.018750000000000044</v>
      </c>
      <c r="L22" s="17">
        <v>3</v>
      </c>
      <c r="M22" s="6">
        <f>(('[3]Parametres'!$D$11-Samedi!L22)*'[3]Parametres'!$D$12)</f>
        <v>0</v>
      </c>
      <c r="N22" s="15">
        <f t="shared" si="11"/>
        <v>0.7902777777777777</v>
      </c>
      <c r="O22" s="14">
        <v>0.813888888888889</v>
      </c>
      <c r="P22" s="13">
        <v>0.8298611111111112</v>
      </c>
      <c r="Q22" s="12">
        <v>3</v>
      </c>
      <c r="R22" s="11">
        <f>Q22*'[3]Parametres'!$D$14</f>
        <v>0.010416666666666666</v>
      </c>
      <c r="S22" s="28">
        <v>0.0756712962962963</v>
      </c>
      <c r="T22" s="9">
        <v>9</v>
      </c>
      <c r="U22" s="9">
        <v>3</v>
      </c>
      <c r="V22" s="8">
        <f>('[3]Parametres'!$D$25-T22)*'[3]Parametres'!$D$26</f>
        <v>0.20833333333333331</v>
      </c>
      <c r="W22" s="7">
        <f>U22*'[3]Parametres'!$D$24</f>
        <v>0.041666666666666664</v>
      </c>
      <c r="X22" s="7"/>
      <c r="Y22" s="6" t="b">
        <f>IF(S22&gt;'[3]Parametres'!$D$22,((S22-'[3]Parametres'!$D$22)*10)+'[3]Parametres'!$D$21)</f>
        <v>0</v>
      </c>
      <c r="Z22" s="5">
        <v>0.07291666666666667</v>
      </c>
      <c r="AA22" s="4">
        <f t="shared" si="12"/>
        <v>0.2534722222222222</v>
      </c>
      <c r="AB22" s="80">
        <f>RANK(AA22,$AA$6:$AA$24,1)</f>
        <v>16</v>
      </c>
      <c r="AC22" s="75">
        <f>RANK(AA22,$AA$13:$AA$24,1)</f>
        <v>11</v>
      </c>
      <c r="AD22" s="78"/>
    </row>
    <row r="23" spans="1:30" ht="18" customHeight="1" thickBot="1">
      <c r="A23" s="74" t="str">
        <f>'[1]Feuil1'!A20</f>
        <v>P'ARA'DISIAQUE</v>
      </c>
      <c r="B23" s="73">
        <f>'[2]Feuil1'!D20</f>
        <v>18</v>
      </c>
      <c r="C23" s="24">
        <v>0.7520833333333333</v>
      </c>
      <c r="D23" s="13">
        <f t="shared" si="8"/>
        <v>0.7520833333333333</v>
      </c>
      <c r="E23" s="23">
        <v>0.7854166666666668</v>
      </c>
      <c r="F23" s="22">
        <f t="shared" si="9"/>
        <v>0.03333333333333344</v>
      </c>
      <c r="G23" s="21" t="s">
        <v>0</v>
      </c>
      <c r="H23" s="11">
        <f>IF(G23="oui",'[3]Parametres'!$D$9)</f>
        <v>0.013888888888888888</v>
      </c>
      <c r="I23" s="72">
        <v>0.7875</v>
      </c>
      <c r="J23" s="19">
        <v>0.80625</v>
      </c>
      <c r="K23" s="18">
        <f t="shared" si="10"/>
        <v>0.018750000000000044</v>
      </c>
      <c r="L23" s="17">
        <v>3</v>
      </c>
      <c r="M23" s="71">
        <f>(('[3]Parametres'!$D$11-Samedi!L23)*'[3]Parametres'!$D$12)</f>
        <v>0</v>
      </c>
      <c r="N23" s="15">
        <f t="shared" si="11"/>
        <v>0.80625</v>
      </c>
      <c r="O23" s="13">
        <v>0.8083333333333332</v>
      </c>
      <c r="P23" s="13">
        <v>0.8215277777777777</v>
      </c>
      <c r="Q23" s="12">
        <v>3</v>
      </c>
      <c r="R23" s="11">
        <f>Q23*'[3]Parametres'!$D$14</f>
        <v>0.010416666666666666</v>
      </c>
      <c r="S23" s="28">
        <v>0.08043981481481481</v>
      </c>
      <c r="T23" s="9">
        <v>14</v>
      </c>
      <c r="U23" s="9">
        <v>5</v>
      </c>
      <c r="V23" s="8">
        <f>('[3]Parametres'!$D$25-T23)*'[3]Parametres'!$D$26</f>
        <v>0.10416666666666666</v>
      </c>
      <c r="W23" s="7">
        <f>U23*'[3]Parametres'!$D$24</f>
        <v>0.06944444444444445</v>
      </c>
      <c r="X23" s="7"/>
      <c r="Y23" s="71" t="b">
        <f>IF(S23&gt;'[3]Parametres'!$D$22,((S23-'[3]Parametres'!$D$22)*10)+'[3]Parametres'!$D$21)</f>
        <v>0</v>
      </c>
      <c r="Z23" s="5">
        <v>0.07291666666666667</v>
      </c>
      <c r="AA23" s="4">
        <f t="shared" si="12"/>
        <v>0.1375</v>
      </c>
      <c r="AB23" s="80">
        <f>RANK(AA23,$AA$6:$AA$24,1)</f>
        <v>7</v>
      </c>
      <c r="AC23" s="75">
        <f>RANK(AA23,$AA$13:$AA$24,1)</f>
        <v>5</v>
      </c>
      <c r="AD23" s="78"/>
    </row>
    <row r="24" spans="1:30" ht="18" customHeight="1" thickBot="1">
      <c r="A24" s="70" t="s">
        <v>1</v>
      </c>
      <c r="B24" s="69">
        <v>31</v>
      </c>
      <c r="C24" s="68">
        <v>0.7493055555555556</v>
      </c>
      <c r="D24" s="60">
        <f t="shared" si="8"/>
        <v>0.7493055555555556</v>
      </c>
      <c r="E24" s="67">
        <v>0.7840277777777778</v>
      </c>
      <c r="F24" s="66">
        <f t="shared" si="9"/>
        <v>0.03472222222222221</v>
      </c>
      <c r="G24" s="21" t="s">
        <v>0</v>
      </c>
      <c r="H24" s="58">
        <f>IF(G24="oui",'[3]Parametres'!$D$9)</f>
        <v>0.013888888888888888</v>
      </c>
      <c r="I24" s="65">
        <v>0.7611111111111111</v>
      </c>
      <c r="J24" s="64">
        <v>0.7791666666666667</v>
      </c>
      <c r="K24" s="63">
        <f t="shared" si="10"/>
        <v>0.018055555555555602</v>
      </c>
      <c r="L24" s="62">
        <v>3</v>
      </c>
      <c r="M24" s="54">
        <f>(('[3]Parametres'!$D$11-Samedi!L24)*'[3]Parametres'!$D$12)</f>
        <v>0</v>
      </c>
      <c r="N24" s="61">
        <f t="shared" si="11"/>
        <v>0.7791666666666667</v>
      </c>
      <c r="O24" s="60">
        <v>0.8083333333333332</v>
      </c>
      <c r="P24" s="60">
        <v>0.8215277777777777</v>
      </c>
      <c r="Q24" s="59">
        <v>2</v>
      </c>
      <c r="R24" s="58">
        <f>Q24*'[3]Parametres'!$D$14</f>
        <v>0.006944444444444444</v>
      </c>
      <c r="S24" s="28">
        <v>0.07425925925925926</v>
      </c>
      <c r="T24" s="57">
        <v>9</v>
      </c>
      <c r="U24" s="57">
        <v>4</v>
      </c>
      <c r="V24" s="56">
        <f>('[3]Parametres'!$D$25-T24)*'[3]Parametres'!$D$26</f>
        <v>0.20833333333333331</v>
      </c>
      <c r="W24" s="55">
        <f>U24*'[3]Parametres'!$D$24</f>
        <v>0.05555555555555555</v>
      </c>
      <c r="X24" s="55"/>
      <c r="Y24" s="54" t="b">
        <f>IF(S24&gt;'[3]Parametres'!$D$22,((S24-'[3]Parametres'!$D$22)*10)+'[3]Parametres'!$D$21)</f>
        <v>0</v>
      </c>
      <c r="Z24" s="5">
        <v>0.07291666666666667</v>
      </c>
      <c r="AA24" s="4">
        <f t="shared" si="12"/>
        <v>0.23472222222222222</v>
      </c>
      <c r="AB24" s="34">
        <f>RANK(AA24,$AA$6:$AA$24,1)</f>
        <v>15</v>
      </c>
      <c r="AC24" s="82">
        <f>RANK(AA24,$AA$13:$AA$24,1)</f>
        <v>10</v>
      </c>
      <c r="AD24" s="78"/>
    </row>
    <row r="25" spans="1:30" ht="18" customHeight="1" thickBot="1">
      <c r="A25" s="51" t="str">
        <f>'[1]Feuil1'!A21</f>
        <v>SANS GPS CEDUR</v>
      </c>
      <c r="B25" s="81">
        <f>'[2]Feuil1'!D21</f>
        <v>19</v>
      </c>
      <c r="C25" s="49">
        <v>0.7409722222222223</v>
      </c>
      <c r="D25" s="41">
        <f t="shared" si="8"/>
        <v>0.7409722222222223</v>
      </c>
      <c r="E25" s="48">
        <v>0.75</v>
      </c>
      <c r="F25" s="47">
        <f t="shared" si="9"/>
        <v>0.009027777777777746</v>
      </c>
      <c r="G25" s="21" t="s">
        <v>0</v>
      </c>
      <c r="H25" s="38">
        <f>IF(G25="oui",'[3]Parametres'!$D$9)</f>
        <v>0.013888888888888888</v>
      </c>
      <c r="I25" s="46">
        <v>0.7527777777777778</v>
      </c>
      <c r="J25" s="45">
        <v>0.7618055555555556</v>
      </c>
      <c r="K25" s="44">
        <f t="shared" si="10"/>
        <v>0.009027777777777857</v>
      </c>
      <c r="L25" s="43">
        <v>2</v>
      </c>
      <c r="M25" s="16">
        <f>(('[3]Parametres'!$D$10-Samedi!L25)*'[3]Parametres'!$D$12)</f>
        <v>0</v>
      </c>
      <c r="N25" s="42">
        <f t="shared" si="11"/>
        <v>0.7618055555555556</v>
      </c>
      <c r="O25" s="41">
        <v>0.8069444444444445</v>
      </c>
      <c r="P25" s="40">
        <v>0.8194444444444445</v>
      </c>
      <c r="Q25" s="39">
        <v>6</v>
      </c>
      <c r="R25" s="38">
        <f>Q25*'[3]Parametres'!$D$14</f>
        <v>0.020833333333333332</v>
      </c>
      <c r="S25" s="28">
        <v>0.045266203703703704</v>
      </c>
      <c r="T25" s="37">
        <v>5</v>
      </c>
      <c r="U25" s="37">
        <v>4</v>
      </c>
      <c r="V25" s="36">
        <f>('[3]Parametres'!$D$18-T25)*'[3]Parametres'!$D$26</f>
        <v>0.10416666666666666</v>
      </c>
      <c r="W25" s="35">
        <f>U25*'[3]Parametres'!$D$24</f>
        <v>0.05555555555555555</v>
      </c>
      <c r="X25" s="35"/>
      <c r="Y25" s="16" t="b">
        <f>IF(S25&gt;'[3]Parametres'!$D$22,((S25-'[3]Parametres'!$D$22)*10)+'[3]Parametres'!$D$21)</f>
        <v>0</v>
      </c>
      <c r="Z25" s="5">
        <v>0.07291666666666667</v>
      </c>
      <c r="AA25" s="4">
        <f t="shared" si="12"/>
        <v>0.10763888888888892</v>
      </c>
      <c r="AB25" s="80">
        <f aca="true" t="shared" si="13" ref="AB25:AB48">RANK(AA25,$AA$25:$AA$48,1)</f>
        <v>1</v>
      </c>
      <c r="AC25" s="79">
        <f aca="true" t="shared" si="14" ref="AC25:AC31">RANK(AA25,$AA$25:$AA$31,1)</f>
        <v>1</v>
      </c>
      <c r="AD25" s="78"/>
    </row>
    <row r="26" spans="1:30" ht="18" customHeight="1" thickBot="1">
      <c r="A26" s="26" t="str">
        <f>'[1]Feuil1'!A22</f>
        <v>BLACK BIRD 1</v>
      </c>
      <c r="B26" s="76">
        <f>'[1]Feuil1'!D22</f>
        <v>20</v>
      </c>
      <c r="C26" s="24">
        <v>0.7409722222222223</v>
      </c>
      <c r="D26" s="14">
        <f t="shared" si="8"/>
        <v>0.7409722222222223</v>
      </c>
      <c r="E26" s="23">
        <v>0.7618055555555556</v>
      </c>
      <c r="F26" s="22">
        <f t="shared" si="9"/>
        <v>0.02083333333333337</v>
      </c>
      <c r="G26" s="21" t="s">
        <v>0</v>
      </c>
      <c r="H26" s="11">
        <f>IF(G26="oui",'[3]Parametres'!$D$9)</f>
        <v>0.013888888888888888</v>
      </c>
      <c r="I26" s="20">
        <v>0.7618055555555556</v>
      </c>
      <c r="J26" s="19">
        <v>0.7722222222222223</v>
      </c>
      <c r="K26" s="18">
        <f t="shared" si="10"/>
        <v>0.01041666666666663</v>
      </c>
      <c r="L26" s="17">
        <v>2</v>
      </c>
      <c r="M26" s="16">
        <f>(('[3]Parametres'!$D$10-Samedi!L26)*'[3]Parametres'!$D$12)</f>
        <v>0</v>
      </c>
      <c r="N26" s="15">
        <f t="shared" si="11"/>
        <v>0.7722222222222223</v>
      </c>
      <c r="O26" s="14">
        <v>0.7965277777777778</v>
      </c>
      <c r="P26" s="13">
        <v>0.8090277777777778</v>
      </c>
      <c r="Q26" s="12">
        <v>1</v>
      </c>
      <c r="R26" s="11">
        <f>Q26*'[3]Parametres'!$D$14</f>
        <v>0.003472222222222222</v>
      </c>
      <c r="S26" s="28">
        <v>0.05777777777777778</v>
      </c>
      <c r="T26" s="9">
        <v>6</v>
      </c>
      <c r="U26" s="9">
        <v>1</v>
      </c>
      <c r="V26" s="8">
        <f>('[3]Parametres'!$D$18-T26)*'[3]Parametres'!$D$19</f>
        <v>0.08333333333333333</v>
      </c>
      <c r="W26" s="7">
        <f>U26*'[3]Parametres'!$D$24</f>
        <v>0.013888888888888888</v>
      </c>
      <c r="X26" s="7"/>
      <c r="Y26" s="6">
        <f>IF(S26&gt;'[3]Parametres'!$D$15,((S26-'[3]Parametres'!$D$15)*10)+'[3]Parametres'!$D$21)</f>
        <v>0.11250000000000003</v>
      </c>
      <c r="Z26" s="5">
        <v>0.07291666666666667</v>
      </c>
      <c r="AA26" s="4">
        <f t="shared" si="12"/>
        <v>0.26875000000000004</v>
      </c>
      <c r="AB26" s="3">
        <f t="shared" si="13"/>
        <v>21</v>
      </c>
      <c r="AC26" s="75">
        <f t="shared" si="14"/>
        <v>6</v>
      </c>
      <c r="AD26" s="78"/>
    </row>
    <row r="27" spans="1:29" ht="18" customHeight="1" thickBot="1">
      <c r="A27" s="26" t="str">
        <f>'[1]Feuil1'!A23</f>
        <v>BLACK BIRD 2</v>
      </c>
      <c r="B27" s="77">
        <f>'[2]Feuil1'!D23</f>
        <v>21</v>
      </c>
      <c r="C27" s="24">
        <v>0.7423611111111111</v>
      </c>
      <c r="D27" s="14">
        <f t="shared" si="8"/>
        <v>0.7423611111111111</v>
      </c>
      <c r="E27" s="23">
        <v>0.7729166666666667</v>
      </c>
      <c r="F27" s="22">
        <f t="shared" si="9"/>
        <v>0.030555555555555558</v>
      </c>
      <c r="G27" s="21" t="s">
        <v>0</v>
      </c>
      <c r="H27" s="11">
        <f>IF(G27="oui",'[3]Parametres'!$D$9)</f>
        <v>0.013888888888888888</v>
      </c>
      <c r="I27" s="20">
        <v>0.775</v>
      </c>
      <c r="J27" s="19">
        <v>0.7854166666666668</v>
      </c>
      <c r="K27" s="18">
        <f t="shared" si="10"/>
        <v>0.01041666666666674</v>
      </c>
      <c r="L27" s="17">
        <v>2</v>
      </c>
      <c r="M27" s="16">
        <f>(('[3]Parametres'!$D$10-Samedi!L27)*'[3]Parametres'!$D$12)</f>
        <v>0</v>
      </c>
      <c r="N27" s="15">
        <f t="shared" si="11"/>
        <v>0.7854166666666668</v>
      </c>
      <c r="O27" s="14">
        <v>0.8020833333333334</v>
      </c>
      <c r="P27" s="13">
        <v>0.8173611111111111</v>
      </c>
      <c r="Q27" s="12">
        <v>2</v>
      </c>
      <c r="R27" s="11">
        <f>Q27*'[3]Parametres'!$D$14</f>
        <v>0.006944444444444444</v>
      </c>
      <c r="S27" s="28">
        <v>0.05775462962962963</v>
      </c>
      <c r="T27" s="9">
        <v>6</v>
      </c>
      <c r="U27" s="9">
        <v>1</v>
      </c>
      <c r="V27" s="8">
        <f>('[3]Parametres'!$D$18-T27)*'[3]Parametres'!$D$19</f>
        <v>0.08333333333333333</v>
      </c>
      <c r="W27" s="7">
        <f>U27*'[3]Parametres'!$D$24</f>
        <v>0.013888888888888888</v>
      </c>
      <c r="X27" s="7"/>
      <c r="Y27" s="6">
        <f>IF(S27&gt;'[3]Parametres'!$D$15,((S27-'[3]Parametres'!$D$15)*10)+'[3]Parametres'!$D$21)</f>
        <v>0.11226851851851849</v>
      </c>
      <c r="Z27" s="5">
        <v>0.07291666666666667</v>
      </c>
      <c r="AA27" s="4">
        <f t="shared" si="12"/>
        <v>0.27685185185185185</v>
      </c>
      <c r="AB27" s="3">
        <f t="shared" si="13"/>
        <v>22</v>
      </c>
      <c r="AC27" s="75">
        <f t="shared" si="14"/>
        <v>7</v>
      </c>
    </row>
    <row r="28" spans="1:29" ht="18" customHeight="1" thickBot="1">
      <c r="A28" s="26" t="str">
        <f>'[1]Feuil1'!A25</f>
        <v>LES PAPIPO</v>
      </c>
      <c r="B28" s="77">
        <f>'[2]Feuil1'!D25</f>
        <v>23</v>
      </c>
      <c r="C28" s="24">
        <v>0.74375</v>
      </c>
      <c r="D28" s="14">
        <f t="shared" si="8"/>
        <v>0.74375</v>
      </c>
      <c r="E28" s="23">
        <v>0.76875</v>
      </c>
      <c r="F28" s="22">
        <f t="shared" si="9"/>
        <v>0.025000000000000022</v>
      </c>
      <c r="G28" s="21" t="s">
        <v>0</v>
      </c>
      <c r="H28" s="11">
        <f>IF(G28="oui",'[3]Parametres'!$D$9)</f>
        <v>0.013888888888888888</v>
      </c>
      <c r="I28" s="20">
        <v>0.7715277777777777</v>
      </c>
      <c r="J28" s="19">
        <v>0.7819444444444444</v>
      </c>
      <c r="K28" s="18">
        <f t="shared" si="10"/>
        <v>0.01041666666666674</v>
      </c>
      <c r="L28" s="17">
        <v>2</v>
      </c>
      <c r="M28" s="16">
        <f>(('[3]Parametres'!$D$10-Samedi!L28)*'[3]Parametres'!$D$12)</f>
        <v>0</v>
      </c>
      <c r="N28" s="15">
        <f t="shared" si="11"/>
        <v>0.7819444444444444</v>
      </c>
      <c r="O28" s="14">
        <v>0.7979166666666666</v>
      </c>
      <c r="P28" s="13">
        <v>0.8131944444444444</v>
      </c>
      <c r="Q28" s="12">
        <v>1</v>
      </c>
      <c r="R28" s="11">
        <f>Q28*'[3]Parametres'!$D$14</f>
        <v>0.003472222222222222</v>
      </c>
      <c r="S28" s="28">
        <v>0.04209490740740741</v>
      </c>
      <c r="T28" s="9">
        <v>3</v>
      </c>
      <c r="U28" s="9">
        <v>1</v>
      </c>
      <c r="V28" s="8">
        <f>('[3]Parametres'!$D$18-T28)*'[3]Parametres'!$D$19</f>
        <v>0.14583333333333331</v>
      </c>
      <c r="W28" s="7">
        <f>U28*'[3]Parametres'!$D$24</f>
        <v>0.013888888888888888</v>
      </c>
      <c r="X28" s="7"/>
      <c r="Y28" s="6" t="b">
        <f>IF(S28&gt;'[3]Parametres'!$D$15,((S28-'[3]Parametres'!$D$15)*10)+'[3]Parametres'!$D$21)</f>
        <v>0</v>
      </c>
      <c r="Z28" s="5">
        <v>0.07291666666666667</v>
      </c>
      <c r="AA28" s="4">
        <f t="shared" si="12"/>
        <v>0.22569444444444442</v>
      </c>
      <c r="AB28" s="3">
        <f t="shared" si="13"/>
        <v>14</v>
      </c>
      <c r="AC28" s="75">
        <f t="shared" si="14"/>
        <v>4</v>
      </c>
    </row>
    <row r="29" spans="1:29" ht="18" customHeight="1" thickBot="1">
      <c r="A29" s="26" t="str">
        <f>'[1]Feuil1'!A26</f>
        <v>LES PIPOPA</v>
      </c>
      <c r="B29" s="76">
        <f>'[2]Feuil1'!D26</f>
        <v>24</v>
      </c>
      <c r="C29" s="24">
        <v>0.74375</v>
      </c>
      <c r="D29" s="14">
        <f t="shared" si="8"/>
        <v>0.74375</v>
      </c>
      <c r="E29" s="23">
        <v>0.7590277777777777</v>
      </c>
      <c r="F29" s="22">
        <f t="shared" si="9"/>
        <v>0.015277777777777724</v>
      </c>
      <c r="G29" s="21" t="s">
        <v>0</v>
      </c>
      <c r="H29" s="11">
        <f>IF(G29="oui",'[3]Parametres'!$D$9)</f>
        <v>0.013888888888888888</v>
      </c>
      <c r="I29" s="20">
        <v>0.7625</v>
      </c>
      <c r="J29" s="19">
        <v>0.7743055555555555</v>
      </c>
      <c r="K29" s="18">
        <f t="shared" si="10"/>
        <v>0.011805555555555514</v>
      </c>
      <c r="L29" s="17">
        <v>2</v>
      </c>
      <c r="M29" s="16">
        <f>(('[3]Parametres'!$D$10-Samedi!L29)*'[3]Parametres'!$D$12)</f>
        <v>0</v>
      </c>
      <c r="N29" s="15">
        <f t="shared" si="11"/>
        <v>0.7743055555555555</v>
      </c>
      <c r="O29" s="14">
        <v>0.8104166666666667</v>
      </c>
      <c r="P29" s="13">
        <v>0.8263888888888888</v>
      </c>
      <c r="Q29" s="12">
        <v>1</v>
      </c>
      <c r="R29" s="11">
        <f>Q29*'[3]Parametres'!$D$14</f>
        <v>0.003472222222222222</v>
      </c>
      <c r="S29" s="28">
        <v>0.047731481481481486</v>
      </c>
      <c r="T29" s="9">
        <v>2</v>
      </c>
      <c r="U29" s="9">
        <v>0</v>
      </c>
      <c r="V29" s="8">
        <f>('[3]Parametres'!$D$18-T29)*'[3]Parametres'!$D$19</f>
        <v>0.16666666666666666</v>
      </c>
      <c r="W29" s="7">
        <f>U29*'[3]Parametres'!$D$24</f>
        <v>0</v>
      </c>
      <c r="X29" s="7"/>
      <c r="Y29" s="6" t="b">
        <f>IF(S29&gt;'[3]Parametres'!$D$15,((S29-'[3]Parametres'!$D$15)*10)+'[3]Parametres'!$D$21)</f>
        <v>0</v>
      </c>
      <c r="Z29" s="5">
        <v>0.07291666666666667</v>
      </c>
      <c r="AA29" s="4">
        <f t="shared" si="12"/>
        <v>0.25277777777777766</v>
      </c>
      <c r="AB29" s="3">
        <f t="shared" si="13"/>
        <v>18</v>
      </c>
      <c r="AC29" s="75">
        <f t="shared" si="14"/>
        <v>5</v>
      </c>
    </row>
    <row r="30" spans="1:29" ht="18" customHeight="1" thickBot="1">
      <c r="A30" s="26" t="str">
        <f>'[1]Feuil1'!A27</f>
        <v>LES POPAPI</v>
      </c>
      <c r="B30" s="77">
        <f>'[2]Feuil1'!D27</f>
        <v>25</v>
      </c>
      <c r="C30" s="24">
        <v>0.7451388888888889</v>
      </c>
      <c r="D30" s="14">
        <f t="shared" si="8"/>
        <v>0.7451388888888889</v>
      </c>
      <c r="E30" s="23">
        <v>0.75625</v>
      </c>
      <c r="F30" s="22">
        <f t="shared" si="9"/>
        <v>0.011111111111111072</v>
      </c>
      <c r="G30" s="21" t="s">
        <v>0</v>
      </c>
      <c r="H30" s="11">
        <f>IF(G30="oui",'[3]Parametres'!$D$9)</f>
        <v>0.013888888888888888</v>
      </c>
      <c r="I30" s="20">
        <v>0.7590277777777777</v>
      </c>
      <c r="J30" s="19">
        <v>0.7701388888888889</v>
      </c>
      <c r="K30" s="18">
        <f t="shared" si="10"/>
        <v>0.011111111111111183</v>
      </c>
      <c r="L30" s="17">
        <v>1</v>
      </c>
      <c r="M30" s="16">
        <f>(('[3]Parametres'!$D$10-Samedi!L30)*'[3]Parametres'!$D$12)</f>
        <v>0.020833333333333332</v>
      </c>
      <c r="N30" s="15">
        <f t="shared" si="11"/>
        <v>0.7701388888888889</v>
      </c>
      <c r="O30" s="14">
        <v>0.7999999999999999</v>
      </c>
      <c r="P30" s="13">
        <v>0.8194444444444445</v>
      </c>
      <c r="Q30" s="12">
        <v>2</v>
      </c>
      <c r="R30" s="11">
        <f>Q30*'[3]Parametres'!$D$14</f>
        <v>0.006944444444444444</v>
      </c>
      <c r="S30" s="28">
        <v>0.047673611111111104</v>
      </c>
      <c r="T30" s="9">
        <v>5</v>
      </c>
      <c r="U30" s="9">
        <v>0</v>
      </c>
      <c r="V30" s="8">
        <f>('[3]Parametres'!$D$18-T30)*'[3]Parametres'!$D$19</f>
        <v>0.10416666666666666</v>
      </c>
      <c r="W30" s="7">
        <f>U30*'[3]Parametres'!$D$24</f>
        <v>0</v>
      </c>
      <c r="X30" s="7"/>
      <c r="Y30" s="6" t="b">
        <f>IF(S30&gt;'[3]Parametres'!$D$15,((S30-'[3]Parametres'!$D$15)*10)+'[3]Parametres'!$D$21)</f>
        <v>0</v>
      </c>
      <c r="Z30" s="5">
        <v>0.07291666666666667</v>
      </c>
      <c r="AA30" s="4">
        <f t="shared" si="12"/>
        <v>0.20208333333333334</v>
      </c>
      <c r="AB30" s="3">
        <f t="shared" si="13"/>
        <v>11</v>
      </c>
      <c r="AC30" s="75">
        <f t="shared" si="14"/>
        <v>2</v>
      </c>
    </row>
    <row r="31" spans="1:29" ht="18" customHeight="1" thickBot="1">
      <c r="A31" s="26" t="str">
        <f>'[1]Feuil1'!A28</f>
        <v>LA NOVICE TEAM</v>
      </c>
      <c r="B31" s="76">
        <f>'[2]Feuil1'!D28</f>
        <v>26</v>
      </c>
      <c r="C31" s="24">
        <v>0.7451388888888889</v>
      </c>
      <c r="D31" s="14">
        <f t="shared" si="8"/>
        <v>0.7451388888888889</v>
      </c>
      <c r="E31" s="23">
        <v>0.7805555555555556</v>
      </c>
      <c r="F31" s="22">
        <f t="shared" si="9"/>
        <v>0.03541666666666665</v>
      </c>
      <c r="G31" s="21" t="s">
        <v>0</v>
      </c>
      <c r="H31" s="11">
        <f>IF(G31="oui",'[3]Parametres'!$D$9)</f>
        <v>0.013888888888888888</v>
      </c>
      <c r="I31" s="20">
        <v>0.7833333333333333</v>
      </c>
      <c r="J31" s="19">
        <v>0.7944444444444444</v>
      </c>
      <c r="K31" s="18">
        <f t="shared" si="10"/>
        <v>0.011111111111111072</v>
      </c>
      <c r="L31" s="17">
        <v>2</v>
      </c>
      <c r="M31" s="16">
        <f>(('[3]Parametres'!$D$10-Samedi!L31)*'[3]Parametres'!$D$12)</f>
        <v>0</v>
      </c>
      <c r="N31" s="15">
        <f t="shared" si="11"/>
        <v>0.7944444444444444</v>
      </c>
      <c r="O31" s="14">
        <v>0.8076388888888889</v>
      </c>
      <c r="P31" s="13">
        <v>0.8263888888888888</v>
      </c>
      <c r="Q31" s="12">
        <v>2</v>
      </c>
      <c r="R31" s="11">
        <f>Q31*'[3]Parametres'!$D$14</f>
        <v>0.006944444444444444</v>
      </c>
      <c r="S31" s="28">
        <v>0.04491898148148148</v>
      </c>
      <c r="T31" s="9">
        <v>5</v>
      </c>
      <c r="U31" s="9">
        <v>0</v>
      </c>
      <c r="V31" s="8">
        <f>('[3]Parametres'!$D$18-T31)*'[3]Parametres'!$D$19</f>
        <v>0.10416666666666666</v>
      </c>
      <c r="W31" s="7">
        <f>U31*'[3]Parametres'!$D$24</f>
        <v>0</v>
      </c>
      <c r="X31" s="7"/>
      <c r="Y31" s="6" t="b">
        <f>IF(S31&gt;'[3]Parametres'!$D$15,((S31-'[3]Parametres'!$D$15)*10)+'[3]Parametres'!$D$21)</f>
        <v>0</v>
      </c>
      <c r="Z31" s="5">
        <v>0.07291666666666667</v>
      </c>
      <c r="AA31" s="4">
        <f t="shared" si="12"/>
        <v>0.2055555555555555</v>
      </c>
      <c r="AB31" s="3">
        <f t="shared" si="13"/>
        <v>12</v>
      </c>
      <c r="AC31" s="75">
        <f t="shared" si="14"/>
        <v>3</v>
      </c>
    </row>
    <row r="32" spans="1:29" ht="18" customHeight="1" thickBot="1">
      <c r="A32" s="74" t="str">
        <f>'[1]Feuil1'!A29</f>
        <v>TEAM HUTINET</v>
      </c>
      <c r="B32" s="73">
        <f>'[2]Feuil1'!D29</f>
        <v>27</v>
      </c>
      <c r="C32" s="24">
        <v>0.7465277777777778</v>
      </c>
      <c r="D32" s="13">
        <f t="shared" si="8"/>
        <v>0.7465277777777778</v>
      </c>
      <c r="E32" s="23">
        <v>0.7590277777777777</v>
      </c>
      <c r="F32" s="22">
        <f t="shared" si="9"/>
        <v>0.012499999999999956</v>
      </c>
      <c r="G32" s="21" t="s">
        <v>0</v>
      </c>
      <c r="H32" s="11">
        <f>IF(G32="oui",'[3]Parametres'!$D$9)</f>
        <v>0.013888888888888888</v>
      </c>
      <c r="I32" s="72">
        <v>0.7618055555555556</v>
      </c>
      <c r="J32" s="19">
        <v>0.7729166666666667</v>
      </c>
      <c r="K32" s="18">
        <f t="shared" si="10"/>
        <v>0.011111111111111072</v>
      </c>
      <c r="L32" s="17">
        <v>2</v>
      </c>
      <c r="M32" s="16">
        <f>(('[3]Parametres'!$D$10-Samedi!L32)*'[3]Parametres'!$D$12)</f>
        <v>0</v>
      </c>
      <c r="N32" s="15">
        <f t="shared" si="11"/>
        <v>0.7729166666666667</v>
      </c>
      <c r="O32" s="13">
        <v>0.7979166666666666</v>
      </c>
      <c r="P32" s="13">
        <v>0.8118055555555556</v>
      </c>
      <c r="Q32" s="12">
        <v>3</v>
      </c>
      <c r="R32" s="11">
        <f>Q32*'[3]Parametres'!$D$14</f>
        <v>0.010416666666666666</v>
      </c>
      <c r="S32" s="28">
        <v>0.08075231481481482</v>
      </c>
      <c r="T32" s="9">
        <v>6</v>
      </c>
      <c r="U32" s="9">
        <v>1</v>
      </c>
      <c r="V32" s="8">
        <f>('[3]Parametres'!$D$18-T32)*'[3]Parametres'!$D$19</f>
        <v>0.08333333333333333</v>
      </c>
      <c r="W32" s="7">
        <f>U32*'[3]Parametres'!$D$24</f>
        <v>0.013888888888888888</v>
      </c>
      <c r="X32" s="7"/>
      <c r="Y32" s="71">
        <f>IF(S32&gt;'[3]Parametres'!$D$15,((S32-'[3]Parametres'!$D$15)*10)+'[3]Parametres'!$D$21)</f>
        <v>0.3422453703703704</v>
      </c>
      <c r="Z32" s="5">
        <v>0.07291666666666667</v>
      </c>
      <c r="AA32" s="4">
        <f t="shared" si="12"/>
        <v>0.4866898148148148</v>
      </c>
      <c r="AB32" s="3">
        <f t="shared" si="13"/>
        <v>24</v>
      </c>
      <c r="AC32" s="2">
        <f aca="true" t="shared" si="15" ref="AC32:AC48">RANK(AA32,$AA$32:$AA$48,1)</f>
        <v>17</v>
      </c>
    </row>
    <row r="33" spans="1:29" ht="18" customHeight="1" thickBot="1">
      <c r="A33" s="70" t="str">
        <f>'[1]Feuil1'!A24</f>
        <v>ROC MECOTECH 2</v>
      </c>
      <c r="B33" s="69">
        <f>'[2]Feuil1'!D24</f>
        <v>22</v>
      </c>
      <c r="C33" s="68">
        <v>0.7423611111111111</v>
      </c>
      <c r="D33" s="60">
        <f t="shared" si="8"/>
        <v>0.7423611111111111</v>
      </c>
      <c r="E33" s="67">
        <v>0.75625</v>
      </c>
      <c r="F33" s="66">
        <f t="shared" si="9"/>
        <v>0.01388888888888884</v>
      </c>
      <c r="G33" s="21" t="s">
        <v>0</v>
      </c>
      <c r="H33" s="58">
        <f>IF(G33="oui",'[3]Parametres'!$D$9)</f>
        <v>0.013888888888888888</v>
      </c>
      <c r="I33" s="65">
        <v>0.7583333333333333</v>
      </c>
      <c r="J33" s="64">
        <v>0.7708333333333334</v>
      </c>
      <c r="K33" s="63">
        <f t="shared" si="10"/>
        <v>0.012500000000000067</v>
      </c>
      <c r="L33" s="62">
        <v>1</v>
      </c>
      <c r="M33" s="16">
        <f>(('[3]Parametres'!$D$10-Samedi!L33)*'[3]Parametres'!$D$12)</f>
        <v>0.020833333333333332</v>
      </c>
      <c r="N33" s="61">
        <f t="shared" si="11"/>
        <v>0.7708333333333334</v>
      </c>
      <c r="O33" s="60">
        <v>0.8194444444444445</v>
      </c>
      <c r="P33" s="60">
        <v>0.8375</v>
      </c>
      <c r="Q33" s="59">
        <v>1</v>
      </c>
      <c r="R33" s="58">
        <f>Q33*'[3]Parametres'!$D$14</f>
        <v>0.003472222222222222</v>
      </c>
      <c r="S33" s="10">
        <v>0.041666666666666664</v>
      </c>
      <c r="T33" s="57">
        <v>3</v>
      </c>
      <c r="U33" s="57">
        <v>2</v>
      </c>
      <c r="V33" s="56">
        <f>('[3]Parametres'!$D$18-T33)*'[3]Parametres'!$D$19</f>
        <v>0.14583333333333331</v>
      </c>
      <c r="W33" s="55">
        <f>U33*'[3]Parametres'!$D$24</f>
        <v>0.027777777777777776</v>
      </c>
      <c r="X33" s="55"/>
      <c r="Y33" s="54" t="b">
        <f>IF(S33&gt;'[3]Parametres'!$D$15,((S33-'[3]Parametres'!$D$15)*10)+'[3]Parametres'!$D$21)</f>
        <v>0</v>
      </c>
      <c r="Z33" s="5">
        <v>0.07291666666666667</v>
      </c>
      <c r="AA33" s="4">
        <f t="shared" si="12"/>
        <v>0.22291666666666665</v>
      </c>
      <c r="AB33" s="53">
        <f t="shared" si="13"/>
        <v>13</v>
      </c>
      <c r="AC33" s="52">
        <f t="shared" si="15"/>
        <v>10</v>
      </c>
    </row>
    <row r="34" spans="1:29" ht="18" customHeight="1" thickBot="1">
      <c r="A34" s="51" t="str">
        <f>'[1]Feuil1'!A31</f>
        <v>PICHE ET POCHE</v>
      </c>
      <c r="B34" s="50">
        <f>'[2]Feuil1'!D31</f>
        <v>29</v>
      </c>
      <c r="C34" s="49">
        <v>0.7479166666666667</v>
      </c>
      <c r="D34" s="41">
        <f t="shared" si="8"/>
        <v>0.7479166666666667</v>
      </c>
      <c r="E34" s="48">
        <v>0.7694444444444444</v>
      </c>
      <c r="F34" s="47">
        <f t="shared" si="9"/>
        <v>0.0215277777777777</v>
      </c>
      <c r="G34" s="21" t="s">
        <v>0</v>
      </c>
      <c r="H34" s="38">
        <f>IF(G34="oui",'[3]Parametres'!$D$9)</f>
        <v>0.013888888888888888</v>
      </c>
      <c r="I34" s="46">
        <v>0.7722222222222223</v>
      </c>
      <c r="J34" s="45">
        <v>0.782638888888889</v>
      </c>
      <c r="K34" s="44">
        <f t="shared" si="10"/>
        <v>0.01041666666666674</v>
      </c>
      <c r="L34" s="43">
        <v>2</v>
      </c>
      <c r="M34" s="16">
        <f>(('[3]Parametres'!$D$10-Samedi!L34)*'[3]Parametres'!$D$12)</f>
        <v>0</v>
      </c>
      <c r="N34" s="42">
        <f t="shared" si="11"/>
        <v>0.782638888888889</v>
      </c>
      <c r="O34" s="41">
        <v>0.8131944444444444</v>
      </c>
      <c r="P34" s="40">
        <v>0.8256944444444444</v>
      </c>
      <c r="Q34" s="39">
        <v>2</v>
      </c>
      <c r="R34" s="38">
        <f>Q34*'[3]Parametres'!$D$14</f>
        <v>0.006944444444444444</v>
      </c>
      <c r="S34" s="10">
        <v>0.04791666666666666</v>
      </c>
      <c r="T34" s="37">
        <v>4</v>
      </c>
      <c r="U34" s="37">
        <v>1</v>
      </c>
      <c r="V34" s="36">
        <f>('[3]Parametres'!$D$18-T34)*'[3]Parametres'!$D$19</f>
        <v>0.125</v>
      </c>
      <c r="W34" s="35">
        <f>U34*'[3]Parametres'!$D$24</f>
        <v>0.013888888888888888</v>
      </c>
      <c r="X34" s="35"/>
      <c r="Y34" s="16" t="b">
        <f>IF(S34&gt;'[3]Parametres'!$D$15,((S34-'[3]Parametres'!$D$15)*10)+'[3]Parametres'!$D$21)</f>
        <v>0</v>
      </c>
      <c r="Z34" s="5">
        <v>0.07291666666666667</v>
      </c>
      <c r="AA34" s="4">
        <f t="shared" si="12"/>
        <v>0.19791666666666674</v>
      </c>
      <c r="AB34" s="34">
        <f t="shared" si="13"/>
        <v>9</v>
      </c>
      <c r="AC34" s="33">
        <f t="shared" si="15"/>
        <v>8</v>
      </c>
    </row>
    <row r="35" spans="1:29" ht="18" customHeight="1" thickBot="1">
      <c r="A35" s="26" t="str">
        <f>'[1]Feuil1'!A32</f>
        <v>LES LUMAS</v>
      </c>
      <c r="B35" s="25">
        <f>'[2]Feuil1'!D32</f>
        <v>30</v>
      </c>
      <c r="C35" s="24">
        <v>0.7479166666666667</v>
      </c>
      <c r="D35" s="14">
        <f t="shared" si="8"/>
        <v>0.7479166666666667</v>
      </c>
      <c r="E35" s="23">
        <v>0.7840277777777778</v>
      </c>
      <c r="F35" s="22">
        <f t="shared" si="9"/>
        <v>0.036111111111111094</v>
      </c>
      <c r="G35" s="21" t="s">
        <v>0</v>
      </c>
      <c r="H35" s="11">
        <f>IF(G35="oui",'[3]Parametres'!$D$9)</f>
        <v>0.013888888888888888</v>
      </c>
      <c r="I35" s="20">
        <v>0.7861111111111111</v>
      </c>
      <c r="J35" s="19">
        <v>0.7986111111111112</v>
      </c>
      <c r="K35" s="18">
        <f t="shared" si="10"/>
        <v>0.012500000000000067</v>
      </c>
      <c r="L35" s="17">
        <v>1</v>
      </c>
      <c r="M35" s="16">
        <f>(('[3]Parametres'!$D$10-Samedi!L35)*'[3]Parametres'!$D$12)</f>
        <v>0.020833333333333332</v>
      </c>
      <c r="N35" s="15">
        <f t="shared" si="11"/>
        <v>0.7986111111111112</v>
      </c>
      <c r="O35" s="14">
        <v>0.8125</v>
      </c>
      <c r="P35" s="13">
        <v>0.8270833333333334</v>
      </c>
      <c r="Q35" s="12">
        <v>2</v>
      </c>
      <c r="R35" s="11">
        <f>Q35*'[3]Parametres'!$D$14</f>
        <v>0.006944444444444444</v>
      </c>
      <c r="S35" s="10">
        <v>0.04097222222222222</v>
      </c>
      <c r="T35" s="9">
        <v>4</v>
      </c>
      <c r="U35" s="9">
        <v>0</v>
      </c>
      <c r="V35" s="8">
        <f>('[3]Parametres'!$D$18-T35)*'[3]Parametres'!$D$19</f>
        <v>0.125</v>
      </c>
      <c r="W35" s="7">
        <f>U35*'[3]Parametres'!$D$24</f>
        <v>0</v>
      </c>
      <c r="X35" s="7"/>
      <c r="Y35" s="6" t="b">
        <f>IF(S35&gt;'[3]Parametres'!$D$15,((S35-'[3]Parametres'!$D$15)*10)+'[3]Parametres'!$D$21)</f>
        <v>0</v>
      </c>
      <c r="Z35" s="5">
        <v>0.07291666666666667</v>
      </c>
      <c r="AA35" s="4">
        <f t="shared" si="12"/>
        <v>0.24861111111111112</v>
      </c>
      <c r="AB35" s="3">
        <f t="shared" si="13"/>
        <v>17</v>
      </c>
      <c r="AC35" s="2">
        <f t="shared" si="15"/>
        <v>13</v>
      </c>
    </row>
    <row r="36" spans="1:29" ht="18" customHeight="1" thickBot="1">
      <c r="A36" s="26" t="str">
        <f>'[1]Feuil1'!A34</f>
        <v>GAZ TEROPODES</v>
      </c>
      <c r="B36" s="25">
        <f>'[2]Feuil1'!D34</f>
        <v>32</v>
      </c>
      <c r="C36" s="24">
        <v>0.7493055555555556</v>
      </c>
      <c r="D36" s="14">
        <f t="shared" si="8"/>
        <v>0.7493055555555556</v>
      </c>
      <c r="E36" s="23">
        <v>0.7625</v>
      </c>
      <c r="F36" s="22">
        <f t="shared" si="9"/>
        <v>0.013194444444444398</v>
      </c>
      <c r="G36" s="21" t="s">
        <v>0</v>
      </c>
      <c r="H36" s="11">
        <f>IF(G36="oui",'[3]Parametres'!$D$9)</f>
        <v>0.013888888888888888</v>
      </c>
      <c r="I36" s="20">
        <v>0.7645833333333334</v>
      </c>
      <c r="J36" s="19">
        <v>0.7777777777777778</v>
      </c>
      <c r="K36" s="18">
        <f t="shared" si="10"/>
        <v>0.013194444444444398</v>
      </c>
      <c r="L36" s="17">
        <v>1</v>
      </c>
      <c r="M36" s="16">
        <f>(('[3]Parametres'!$D$10-Samedi!L36)*'[3]Parametres'!$D$12)</f>
        <v>0.020833333333333332</v>
      </c>
      <c r="N36" s="15">
        <f t="shared" si="11"/>
        <v>0.7777777777777778</v>
      </c>
      <c r="O36" s="14">
        <v>0.8201388888888889</v>
      </c>
      <c r="P36" s="13">
        <v>0.8569444444444444</v>
      </c>
      <c r="Q36" s="12">
        <v>3</v>
      </c>
      <c r="R36" s="11">
        <f>Q36*'[3]Parametres'!$D$14</f>
        <v>0.010416666666666666</v>
      </c>
      <c r="S36" s="10">
        <v>0.042361111111111106</v>
      </c>
      <c r="T36" s="9">
        <v>4</v>
      </c>
      <c r="U36" s="9">
        <v>2</v>
      </c>
      <c r="V36" s="8">
        <f>('[3]Parametres'!$D$18-T36)*'[3]Parametres'!$D$19</f>
        <v>0.125</v>
      </c>
      <c r="W36" s="7">
        <f>U36*'[3]Parametres'!$D$24</f>
        <v>0.027777777777777776</v>
      </c>
      <c r="X36" s="7"/>
      <c r="Y36" s="6" t="b">
        <f>IF(S36&gt;'[3]Parametres'!$D$15,((S36-'[3]Parametres'!$D$15)*10)+'[3]Parametres'!$D$21)</f>
        <v>0</v>
      </c>
      <c r="Z36" s="5">
        <v>0.07291666666666667</v>
      </c>
      <c r="AA36" s="4">
        <f t="shared" si="12"/>
        <v>0.1951388888888889</v>
      </c>
      <c r="AB36" s="3">
        <f t="shared" si="13"/>
        <v>8</v>
      </c>
      <c r="AC36" s="2">
        <f t="shared" si="15"/>
        <v>7</v>
      </c>
    </row>
    <row r="37" spans="1:29" ht="18" customHeight="1" thickBot="1">
      <c r="A37" s="26" t="str">
        <f>'[1]Feuil1'!A35</f>
        <v>LES JAGUARDS</v>
      </c>
      <c r="B37" s="27">
        <f>'[2]Feuil1'!D35</f>
        <v>33</v>
      </c>
      <c r="C37" s="24">
        <v>0.7506944444444444</v>
      </c>
      <c r="D37" s="14">
        <f t="shared" si="8"/>
        <v>0.7506944444444444</v>
      </c>
      <c r="E37" s="23">
        <v>0.7659722222222222</v>
      </c>
      <c r="F37" s="22">
        <f t="shared" si="9"/>
        <v>0.015277777777777724</v>
      </c>
      <c r="G37" s="21" t="s">
        <v>0</v>
      </c>
      <c r="H37" s="11">
        <f>IF(G37="oui",'[3]Parametres'!$D$9)</f>
        <v>0.013888888888888888</v>
      </c>
      <c r="I37" s="20">
        <v>0.7680555555555556</v>
      </c>
      <c r="J37" s="19">
        <v>0.779861111111111</v>
      </c>
      <c r="K37" s="18">
        <f t="shared" si="10"/>
        <v>0.011805555555555403</v>
      </c>
      <c r="L37" s="17">
        <v>2</v>
      </c>
      <c r="M37" s="16">
        <f>(('[3]Parametres'!$D$10-Samedi!L37)*'[3]Parametres'!$D$12)</f>
        <v>0</v>
      </c>
      <c r="N37" s="15">
        <f t="shared" si="11"/>
        <v>0.779861111111111</v>
      </c>
      <c r="O37" s="14">
        <v>0.8013888888888889</v>
      </c>
      <c r="P37" s="13">
        <v>0.8145833333333333</v>
      </c>
      <c r="Q37" s="12">
        <v>2</v>
      </c>
      <c r="R37" s="11">
        <f>Q37*'[3]Parametres'!$D$14</f>
        <v>0.006944444444444444</v>
      </c>
      <c r="S37" s="10">
        <v>0.05069444444444445</v>
      </c>
      <c r="T37" s="9">
        <v>2</v>
      </c>
      <c r="U37" s="9">
        <v>2</v>
      </c>
      <c r="V37" s="8">
        <f>('[3]Parametres'!$D$18-T37)*'[3]Parametres'!$D$19</f>
        <v>0.16666666666666666</v>
      </c>
      <c r="W37" s="7">
        <f>U37*'[3]Parametres'!$D$24</f>
        <v>0.027777777777777776</v>
      </c>
      <c r="X37" s="7"/>
      <c r="Y37" s="6">
        <f>IF(S37&gt;'[3]Parametres'!$D$15,((S37-'[3]Parametres'!$D$15)*10)+'[3]Parametres'!$D$21)</f>
        <v>0.04166666666666673</v>
      </c>
      <c r="Z37" s="5">
        <v>0.07291666666666667</v>
      </c>
      <c r="AA37" s="4">
        <f t="shared" si="12"/>
        <v>0.2618055555555555</v>
      </c>
      <c r="AB37" s="3">
        <f t="shared" si="13"/>
        <v>20</v>
      </c>
      <c r="AC37" s="2">
        <f t="shared" si="15"/>
        <v>15</v>
      </c>
    </row>
    <row r="38" spans="1:29" s="29" customFormat="1" ht="18" customHeight="1" thickBot="1">
      <c r="A38" s="26" t="str">
        <f>'[1]Feuil1'!A36</f>
        <v>LES AZIMUTES</v>
      </c>
      <c r="B38" s="25">
        <f>'[2]Feuil1'!D36</f>
        <v>34</v>
      </c>
      <c r="C38" s="24">
        <v>0.7506944444444444</v>
      </c>
      <c r="D38" s="14">
        <f t="shared" si="8"/>
        <v>0.7506944444444444</v>
      </c>
      <c r="E38" s="23">
        <v>0.7618055555555556</v>
      </c>
      <c r="F38" s="32">
        <f t="shared" si="9"/>
        <v>0.011111111111111183</v>
      </c>
      <c r="G38" s="21" t="s">
        <v>0</v>
      </c>
      <c r="H38" s="11">
        <f>IF(G38="oui",'[3]Parametres'!$D$9)</f>
        <v>0.013888888888888888</v>
      </c>
      <c r="I38" s="20">
        <v>0.7645833333333334</v>
      </c>
      <c r="J38" s="19">
        <v>0.775</v>
      </c>
      <c r="K38" s="31">
        <f t="shared" si="10"/>
        <v>0.01041666666666663</v>
      </c>
      <c r="L38" s="21">
        <v>2</v>
      </c>
      <c r="M38" s="16">
        <f>(('[3]Parametres'!$D$10-Samedi!L38)*'[3]Parametres'!$D$12)</f>
        <v>0</v>
      </c>
      <c r="N38" s="15">
        <f t="shared" si="11"/>
        <v>0.775</v>
      </c>
      <c r="O38" s="14">
        <v>0.8152777777777778</v>
      </c>
      <c r="P38" s="13">
        <v>0.8409722222222222</v>
      </c>
      <c r="Q38" s="12">
        <v>1</v>
      </c>
      <c r="R38" s="11">
        <f>Q38*'[3]Parametres'!$D$14</f>
        <v>0.003472222222222222</v>
      </c>
      <c r="S38" s="10">
        <v>0.04513888888888889</v>
      </c>
      <c r="T38" s="9">
        <v>7</v>
      </c>
      <c r="U38" s="9">
        <v>2</v>
      </c>
      <c r="V38" s="8">
        <f>('[3]Parametres'!$D$18-T38)*'[3]Parametres'!$D$19</f>
        <v>0.0625</v>
      </c>
      <c r="W38" s="7">
        <f>U38*'[3]Parametres'!$D$24</f>
        <v>0.027777777777777776</v>
      </c>
      <c r="X38" s="30"/>
      <c r="Y38" s="6" t="b">
        <f>IF(S38&gt;'[3]Parametres'!$D$15,((S38-'[3]Parametres'!$D$15)*10)+'[3]Parametres'!$D$21)</f>
        <v>0</v>
      </c>
      <c r="Z38" s="5">
        <v>0.07291666666666667</v>
      </c>
      <c r="AA38" s="4">
        <f t="shared" si="12"/>
        <v>0.11458333333333336</v>
      </c>
      <c r="AB38" s="3">
        <f t="shared" si="13"/>
        <v>2</v>
      </c>
      <c r="AC38" s="2">
        <f t="shared" si="15"/>
        <v>1</v>
      </c>
    </row>
    <row r="39" spans="1:29" ht="18" customHeight="1" thickBot="1">
      <c r="A39" s="26" t="str">
        <f>'[1]Feuil1'!A37</f>
        <v>LES TWIX</v>
      </c>
      <c r="B39" s="27">
        <f>'[2]Feuil1'!D37</f>
        <v>35</v>
      </c>
      <c r="C39" s="24">
        <v>0.7520833333333333</v>
      </c>
      <c r="D39" s="14">
        <f t="shared" si="8"/>
        <v>0.7520833333333333</v>
      </c>
      <c r="E39" s="23">
        <v>0.7645833333333334</v>
      </c>
      <c r="F39" s="22">
        <f t="shared" si="9"/>
        <v>0.012500000000000067</v>
      </c>
      <c r="G39" s="21" t="s">
        <v>0</v>
      </c>
      <c r="H39" s="11">
        <f>IF(G39="oui",'[3]Parametres'!$D$9)</f>
        <v>0.013888888888888888</v>
      </c>
      <c r="I39" s="20">
        <v>0.7673611111111112</v>
      </c>
      <c r="J39" s="19">
        <v>0.7770833333333332</v>
      </c>
      <c r="K39" s="18">
        <f t="shared" si="10"/>
        <v>0.009722222222222077</v>
      </c>
      <c r="L39" s="17">
        <v>2</v>
      </c>
      <c r="M39" s="16">
        <f>(('[3]Parametres'!$D$10-Samedi!L39)*'[3]Parametres'!$D$12)</f>
        <v>0</v>
      </c>
      <c r="N39" s="15">
        <f t="shared" si="11"/>
        <v>0.7770833333333332</v>
      </c>
      <c r="O39" s="14">
        <v>0.8097222222222222</v>
      </c>
      <c r="P39" s="13">
        <v>0.8256944444444444</v>
      </c>
      <c r="Q39" s="12">
        <v>2</v>
      </c>
      <c r="R39" s="11">
        <f>Q39*'[3]Parametres'!$D$14</f>
        <v>0.006944444444444444</v>
      </c>
      <c r="S39" s="10">
        <v>0.04305555555555556</v>
      </c>
      <c r="T39" s="9">
        <v>5</v>
      </c>
      <c r="U39" s="9">
        <v>4</v>
      </c>
      <c r="V39" s="8">
        <f>('[3]Parametres'!$D$18-T39)*'[3]Parametres'!$D$19</f>
        <v>0.10416666666666666</v>
      </c>
      <c r="W39" s="7">
        <f>U39*'[3]Parametres'!$D$24</f>
        <v>0.05555555555555555</v>
      </c>
      <c r="X39" s="7"/>
      <c r="Y39" s="6" t="b">
        <f>IF(S39&gt;'[3]Parametres'!$D$15,((S39-'[3]Parametres'!$D$15)*10)+'[3]Parametres'!$D$21)</f>
        <v>0</v>
      </c>
      <c r="Z39" s="5">
        <v>0.07291666666666667</v>
      </c>
      <c r="AA39" s="4">
        <f t="shared" si="12"/>
        <v>0.12569444444444433</v>
      </c>
      <c r="AB39" s="3">
        <f t="shared" si="13"/>
        <v>4</v>
      </c>
      <c r="AC39" s="2">
        <f t="shared" si="15"/>
        <v>3</v>
      </c>
    </row>
    <row r="40" spans="1:29" ht="18" customHeight="1" thickBot="1">
      <c r="A40" s="26" t="str">
        <f>'[1]Feuil1'!A38</f>
        <v>TIC</v>
      </c>
      <c r="B40" s="25">
        <f>'[2]Feuil1'!D38</f>
        <v>36</v>
      </c>
      <c r="C40" s="24">
        <v>0.7520833333333333</v>
      </c>
      <c r="D40" s="14">
        <f t="shared" si="8"/>
        <v>0.7520833333333333</v>
      </c>
      <c r="E40" s="23">
        <v>0.7680555555555556</v>
      </c>
      <c r="F40" s="22">
        <f t="shared" si="9"/>
        <v>0.015972222222222276</v>
      </c>
      <c r="G40" s="21" t="s">
        <v>0</v>
      </c>
      <c r="H40" s="11">
        <f>IF(G40="oui",'[3]Parametres'!$D$9)</f>
        <v>0.013888888888888888</v>
      </c>
      <c r="I40" s="20">
        <v>0.7701388888888889</v>
      </c>
      <c r="J40" s="19">
        <v>0.78125</v>
      </c>
      <c r="K40" s="18">
        <f t="shared" si="10"/>
        <v>0.011111111111111072</v>
      </c>
      <c r="L40" s="17">
        <v>1</v>
      </c>
      <c r="M40" s="16">
        <f>(('[3]Parametres'!$D$10-Samedi!L40)*'[3]Parametres'!$D$12)</f>
        <v>0.020833333333333332</v>
      </c>
      <c r="N40" s="15">
        <f t="shared" si="11"/>
        <v>0.78125</v>
      </c>
      <c r="O40" s="14">
        <v>0.8055555555555555</v>
      </c>
      <c r="P40" s="13">
        <v>0.8208333333333333</v>
      </c>
      <c r="Q40" s="12">
        <v>1</v>
      </c>
      <c r="R40" s="11">
        <f>Q40*'[3]Parametres'!$D$14</f>
        <v>0.003472222222222222</v>
      </c>
      <c r="S40" s="10">
        <v>0.04722222222222222</v>
      </c>
      <c r="T40" s="9">
        <v>5</v>
      </c>
      <c r="U40" s="9">
        <v>2</v>
      </c>
      <c r="V40" s="8">
        <f>('[3]Parametres'!$D$18-T40)*'[3]Parametres'!$D$19</f>
        <v>0.10416666666666666</v>
      </c>
      <c r="W40" s="7">
        <f>U40*'[3]Parametres'!$D$24</f>
        <v>0.027777777777777776</v>
      </c>
      <c r="X40" s="7"/>
      <c r="Y40" s="6" t="b">
        <f>IF(S40&gt;'[3]Parametres'!$D$15,((S40-'[3]Parametres'!$D$15)*10)+'[3]Parametres'!$D$21)</f>
        <v>0</v>
      </c>
      <c r="Z40" s="5">
        <v>0.07291666666666667</v>
      </c>
      <c r="AA40" s="4">
        <f t="shared" si="12"/>
        <v>0.18194444444444446</v>
      </c>
      <c r="AB40" s="3">
        <f t="shared" si="13"/>
        <v>7</v>
      </c>
      <c r="AC40" s="2">
        <f t="shared" si="15"/>
        <v>6</v>
      </c>
    </row>
    <row r="41" spans="1:29" ht="18" customHeight="1" thickBot="1">
      <c r="A41" s="26" t="str">
        <f>'[1]Feuil1'!A39</f>
        <v>LES GRANDS SPORTIFS DU WEEK-END</v>
      </c>
      <c r="B41" s="27">
        <f>'[2]Feuil1'!D39</f>
        <v>37</v>
      </c>
      <c r="C41" s="24">
        <v>0.7534722222222222</v>
      </c>
      <c r="D41" s="14">
        <f t="shared" si="8"/>
        <v>0.7534722222222222</v>
      </c>
      <c r="E41" s="23">
        <v>0.782638888888889</v>
      </c>
      <c r="F41" s="22">
        <f t="shared" si="9"/>
        <v>0.029166666666666785</v>
      </c>
      <c r="G41" s="21" t="s">
        <v>0</v>
      </c>
      <c r="H41" s="11">
        <f>IF(G41="oui",'[3]Parametres'!$D$9)</f>
        <v>0.013888888888888888</v>
      </c>
      <c r="I41" s="20">
        <v>0.7840277777777778</v>
      </c>
      <c r="J41" s="19">
        <v>0.7958333333333334</v>
      </c>
      <c r="K41" s="18">
        <f t="shared" si="10"/>
        <v>0.011805555555555625</v>
      </c>
      <c r="L41" s="17">
        <v>2</v>
      </c>
      <c r="M41" s="16">
        <f>(('[3]Parametres'!$D$10-Samedi!L41)*'[3]Parametres'!$D$12)</f>
        <v>0</v>
      </c>
      <c r="N41" s="15">
        <f t="shared" si="11"/>
        <v>0.7958333333333334</v>
      </c>
      <c r="O41" s="14">
        <v>0.8090277777777778</v>
      </c>
      <c r="P41" s="13">
        <v>0.8215277777777777</v>
      </c>
      <c r="Q41" s="12">
        <v>6</v>
      </c>
      <c r="R41" s="11">
        <f>Q41*'[3]Parametres'!$D$14</f>
        <v>0.020833333333333332</v>
      </c>
      <c r="S41" s="28">
        <v>0.04708333333333333</v>
      </c>
      <c r="T41" s="9">
        <v>3</v>
      </c>
      <c r="U41" s="9">
        <v>2</v>
      </c>
      <c r="V41" s="8">
        <f>('[3]Parametres'!$D$18-T41)*'[3]Parametres'!$D$19</f>
        <v>0.14583333333333331</v>
      </c>
      <c r="W41" s="7">
        <f>U41*'[3]Parametres'!$D$24</f>
        <v>0.027777777777777776</v>
      </c>
      <c r="X41" s="7"/>
      <c r="Y41" s="6" t="b">
        <f>IF(S41&gt;'[3]Parametres'!$D$15,((S41-'[3]Parametres'!$D$15)*10)+'[3]Parametres'!$D$21)</f>
        <v>0</v>
      </c>
      <c r="Z41" s="5">
        <v>0.07291666666666667</v>
      </c>
      <c r="AA41" s="4">
        <f t="shared" si="12"/>
        <v>0.19861111111111118</v>
      </c>
      <c r="AB41" s="3">
        <f t="shared" si="13"/>
        <v>10</v>
      </c>
      <c r="AC41" s="2">
        <f t="shared" si="15"/>
        <v>9</v>
      </c>
    </row>
    <row r="42" spans="1:29" ht="18" customHeight="1" thickBot="1">
      <c r="A42" s="26" t="str">
        <f>'[1]Feuil1'!A40</f>
        <v>LES 2 LIONS DE STALINGRAD</v>
      </c>
      <c r="B42" s="25">
        <f>'[2]Feuil1'!D40</f>
        <v>38</v>
      </c>
      <c r="C42" s="24">
        <v>0.7534722222222222</v>
      </c>
      <c r="D42" s="14">
        <f t="shared" si="8"/>
        <v>0.7534722222222222</v>
      </c>
      <c r="E42" s="23">
        <v>0.7708333333333334</v>
      </c>
      <c r="F42" s="22">
        <f t="shared" si="9"/>
        <v>0.01736111111111116</v>
      </c>
      <c r="G42" s="21" t="s">
        <v>0</v>
      </c>
      <c r="H42" s="11">
        <f>IF(G42="oui",'[3]Parametres'!$D$9)</f>
        <v>0.013888888888888888</v>
      </c>
      <c r="I42" s="20">
        <v>0.7729166666666667</v>
      </c>
      <c r="J42" s="19">
        <v>0.7854166666666668</v>
      </c>
      <c r="K42" s="18">
        <f t="shared" si="10"/>
        <v>0.012500000000000067</v>
      </c>
      <c r="L42" s="17">
        <v>1</v>
      </c>
      <c r="M42" s="16">
        <f>(('[3]Parametres'!$D$10-Samedi!L42)*'[3]Parametres'!$D$12)</f>
        <v>0.020833333333333332</v>
      </c>
      <c r="N42" s="15">
        <f t="shared" si="11"/>
        <v>0.7854166666666668</v>
      </c>
      <c r="O42" s="14">
        <v>0.811111111111111</v>
      </c>
      <c r="P42" s="13">
        <v>0.8333333333333334</v>
      </c>
      <c r="Q42" s="12">
        <v>1</v>
      </c>
      <c r="R42" s="11">
        <f>Q42*'[3]Parametres'!$D$14</f>
        <v>0.003472222222222222</v>
      </c>
      <c r="S42" s="28">
        <v>0.04836805555555556</v>
      </c>
      <c r="T42" s="9">
        <v>3</v>
      </c>
      <c r="U42" s="9">
        <v>2</v>
      </c>
      <c r="V42" s="8">
        <f>('[3]Parametres'!$D$18-T42)*'[3]Parametres'!$D$19</f>
        <v>0.14583333333333331</v>
      </c>
      <c r="W42" s="7">
        <f>U42*'[3]Parametres'!$D$24</f>
        <v>0.027777777777777776</v>
      </c>
      <c r="X42" s="7"/>
      <c r="Y42" s="6" t="b">
        <f>IF(S42&gt;'[3]Parametres'!$D$15,((S42-'[3]Parametres'!$D$15)*10)+'[3]Parametres'!$D$21)</f>
        <v>0</v>
      </c>
      <c r="Z42" s="5">
        <v>0.07291666666666667</v>
      </c>
      <c r="AA42" s="4">
        <f t="shared" si="12"/>
        <v>0.22638888888888897</v>
      </c>
      <c r="AB42" s="3">
        <f t="shared" si="13"/>
        <v>15</v>
      </c>
      <c r="AC42" s="2">
        <f t="shared" si="15"/>
        <v>11</v>
      </c>
    </row>
    <row r="43" spans="1:29" ht="18" customHeight="1" thickBot="1">
      <c r="A43" s="26" t="str">
        <f>'[1]Feuil1'!A41</f>
        <v>LES VAMPS</v>
      </c>
      <c r="B43" s="27">
        <f>'[2]Feuil1'!D41</f>
        <v>39</v>
      </c>
      <c r="C43" s="24">
        <v>0.7548611111111111</v>
      </c>
      <c r="D43" s="14">
        <f t="shared" si="8"/>
        <v>0.7548611111111111</v>
      </c>
      <c r="E43" s="23">
        <v>0.7770833333333332</v>
      </c>
      <c r="F43" s="22">
        <f t="shared" si="9"/>
        <v>0.022222222222222143</v>
      </c>
      <c r="G43" s="21" t="s">
        <v>0</v>
      </c>
      <c r="H43" s="11">
        <f>IF(G43="oui",'[3]Parametres'!$D$9)</f>
        <v>0.013888888888888888</v>
      </c>
      <c r="I43" s="20">
        <v>0.7854166666666668</v>
      </c>
      <c r="J43" s="19">
        <v>0.7986111111111112</v>
      </c>
      <c r="K43" s="18">
        <f t="shared" si="10"/>
        <v>0.013194444444444398</v>
      </c>
      <c r="L43" s="17">
        <v>0</v>
      </c>
      <c r="M43" s="16">
        <f>(('[3]Parametres'!$D$10-Samedi!L43)*'[3]Parametres'!$D$12)</f>
        <v>0.041666666666666664</v>
      </c>
      <c r="N43" s="15">
        <f t="shared" si="11"/>
        <v>0.7986111111111112</v>
      </c>
      <c r="O43" s="14">
        <v>0.8083333333333332</v>
      </c>
      <c r="P43" s="13">
        <v>0.8215277777777777</v>
      </c>
      <c r="Q43" s="12">
        <v>3</v>
      </c>
      <c r="R43" s="11">
        <f>Q43*'[3]Parametres'!$D$14</f>
        <v>0.010416666666666666</v>
      </c>
      <c r="S43" s="28">
        <v>0.05362268518518518</v>
      </c>
      <c r="T43" s="9">
        <v>2</v>
      </c>
      <c r="U43" s="9">
        <v>1</v>
      </c>
      <c r="V43" s="8">
        <f>('[3]Parametres'!$D$18-T43)*'[3]Parametres'!$D$19</f>
        <v>0.16666666666666666</v>
      </c>
      <c r="W43" s="7">
        <f>U43*'[3]Parametres'!$D$24</f>
        <v>0.013888888888888888</v>
      </c>
      <c r="X43" s="7"/>
      <c r="Y43" s="6">
        <f>IF(S43&gt;'[3]Parametres'!$D$15,((S43-'[3]Parametres'!$D$15)*10)+'[3]Parametres'!$D$21)</f>
        <v>0.07094907407407404</v>
      </c>
      <c r="Z43" s="5">
        <v>0.07291666666666667</v>
      </c>
      <c r="AA43" s="4">
        <f t="shared" si="12"/>
        <v>0.3577546296296296</v>
      </c>
      <c r="AB43" s="3">
        <f t="shared" si="13"/>
        <v>23</v>
      </c>
      <c r="AC43" s="2">
        <f t="shared" si="15"/>
        <v>16</v>
      </c>
    </row>
    <row r="44" spans="1:29" ht="18" customHeight="1" thickBot="1">
      <c r="A44" s="26" t="str">
        <f>'[1]Feuil1'!A42</f>
        <v>DUO DE CHOC</v>
      </c>
      <c r="B44" s="25">
        <f>'[2]Feuil1'!D42</f>
        <v>40</v>
      </c>
      <c r="C44" s="24">
        <v>0.7548611111111111</v>
      </c>
      <c r="D44" s="14">
        <f t="shared" si="8"/>
        <v>0.7548611111111111</v>
      </c>
      <c r="E44" s="23">
        <v>0.76875</v>
      </c>
      <c r="F44" s="22">
        <f t="shared" si="9"/>
        <v>0.01388888888888895</v>
      </c>
      <c r="G44" s="21" t="s">
        <v>0</v>
      </c>
      <c r="H44" s="11">
        <f>IF(G44="oui",'[3]Parametres'!$D$9)</f>
        <v>0.013888888888888888</v>
      </c>
      <c r="I44" s="20">
        <v>0.7701388888888889</v>
      </c>
      <c r="J44" s="19">
        <v>0.782638888888889</v>
      </c>
      <c r="K44" s="18">
        <f t="shared" si="10"/>
        <v>0.012500000000000067</v>
      </c>
      <c r="L44" s="17">
        <v>2</v>
      </c>
      <c r="M44" s="16">
        <f>(('[3]Parametres'!$D$10-Samedi!L44)*'[3]Parametres'!$D$12)</f>
        <v>0</v>
      </c>
      <c r="N44" s="15">
        <f t="shared" si="11"/>
        <v>0.782638888888889</v>
      </c>
      <c r="O44" s="14">
        <v>0.8333333333333334</v>
      </c>
      <c r="P44" s="13">
        <v>0.8562500000000001</v>
      </c>
      <c r="Q44" s="12">
        <v>2</v>
      </c>
      <c r="R44" s="11">
        <f>Q44*'[3]Parametres'!$D$14</f>
        <v>0.006944444444444444</v>
      </c>
      <c r="S44" s="28">
        <v>0.05625</v>
      </c>
      <c r="T44" s="9">
        <v>4</v>
      </c>
      <c r="U44" s="9">
        <v>3</v>
      </c>
      <c r="V44" s="8">
        <f>('[3]Parametres'!$D$18-T44)*'[3]Parametres'!$D$19</f>
        <v>0.125</v>
      </c>
      <c r="W44" s="7">
        <f>U44*'[3]Parametres'!$D$24</f>
        <v>0.041666666666666664</v>
      </c>
      <c r="X44" s="7"/>
      <c r="Y44" s="6">
        <f>IF(S44&gt;'[3]Parametres'!$D$15,((S44-'[3]Parametres'!$D$15)*10)+'[3]Parametres'!$D$21)</f>
        <v>0.09722222222222222</v>
      </c>
      <c r="Z44" s="5">
        <v>0.07291666666666667</v>
      </c>
      <c r="AA44" s="4">
        <f t="shared" si="12"/>
        <v>0.2604166666666668</v>
      </c>
      <c r="AB44" s="3">
        <f t="shared" si="13"/>
        <v>19</v>
      </c>
      <c r="AC44" s="2">
        <f t="shared" si="15"/>
        <v>14</v>
      </c>
    </row>
    <row r="45" spans="1:29" ht="18" customHeight="1" thickBot="1">
      <c r="A45" s="26" t="str">
        <f>'[1]Feuil1'!A43</f>
        <v>CHAMBON PUREE</v>
      </c>
      <c r="B45" s="27">
        <f>'[2]Feuil1'!D43</f>
        <v>41</v>
      </c>
      <c r="C45" s="24">
        <v>0.75625</v>
      </c>
      <c r="D45" s="14">
        <f t="shared" si="8"/>
        <v>0.75625</v>
      </c>
      <c r="E45" s="23">
        <v>0.7680555555555556</v>
      </c>
      <c r="F45" s="22">
        <f t="shared" si="9"/>
        <v>0.011805555555555625</v>
      </c>
      <c r="G45" s="21" t="s">
        <v>0</v>
      </c>
      <c r="H45" s="11">
        <f>IF(G45="oui",'[3]Parametres'!$D$9)</f>
        <v>0.013888888888888888</v>
      </c>
      <c r="I45" s="20">
        <v>0.7701388888888889</v>
      </c>
      <c r="J45" s="19">
        <v>0.779861111111111</v>
      </c>
      <c r="K45" s="18">
        <f t="shared" si="10"/>
        <v>0.009722222222222077</v>
      </c>
      <c r="L45" s="17">
        <v>2</v>
      </c>
      <c r="M45" s="16">
        <f>(('[3]Parametres'!$D$10-Samedi!L45)*'[3]Parametres'!$D$12)</f>
        <v>0</v>
      </c>
      <c r="N45" s="15">
        <f t="shared" si="11"/>
        <v>0.779861111111111</v>
      </c>
      <c r="O45" s="14">
        <v>0.8125</v>
      </c>
      <c r="P45" s="13">
        <v>0.8277777777777778</v>
      </c>
      <c r="Q45" s="12">
        <v>3</v>
      </c>
      <c r="R45" s="11">
        <f>Q45*'[3]Parametres'!$D$14</f>
        <v>0.010416666666666666</v>
      </c>
      <c r="S45" s="10">
        <v>0.03958333333333333</v>
      </c>
      <c r="T45" s="9">
        <v>5</v>
      </c>
      <c r="U45" s="9">
        <v>4</v>
      </c>
      <c r="V45" s="8">
        <f>('[3]Parametres'!$D$18-T45)*'[3]Parametres'!$D$19</f>
        <v>0.10416666666666666</v>
      </c>
      <c r="W45" s="7">
        <f>U45*'[3]Parametres'!$D$24</f>
        <v>0.05555555555555555</v>
      </c>
      <c r="X45" s="7"/>
      <c r="Y45" s="6" t="b">
        <f>IF(S45&gt;'[3]Parametres'!$D$15,((S45-'[3]Parametres'!$D$15)*10)+'[3]Parametres'!$D$21)</f>
        <v>0</v>
      </c>
      <c r="Z45" s="5">
        <v>0.07291666666666667</v>
      </c>
      <c r="AA45" s="4">
        <f t="shared" si="12"/>
        <v>0.12083333333333324</v>
      </c>
      <c r="AB45" s="3">
        <f t="shared" si="13"/>
        <v>3</v>
      </c>
      <c r="AC45" s="2">
        <f t="shared" si="15"/>
        <v>2</v>
      </c>
    </row>
    <row r="46" spans="1:29" ht="18" customHeight="1" thickBot="1">
      <c r="A46" s="26" t="str">
        <f>'[1]Feuil1'!A44</f>
        <v>LES TAPAMAL</v>
      </c>
      <c r="B46" s="25">
        <f>'[2]Feuil1'!D44</f>
        <v>42</v>
      </c>
      <c r="C46" s="24">
        <v>0.75625</v>
      </c>
      <c r="D46" s="14">
        <f t="shared" si="8"/>
        <v>0.75625</v>
      </c>
      <c r="E46" s="23">
        <v>0.7666666666666666</v>
      </c>
      <c r="F46" s="22">
        <f t="shared" si="9"/>
        <v>0.01041666666666663</v>
      </c>
      <c r="G46" s="21" t="s">
        <v>0</v>
      </c>
      <c r="H46" s="11">
        <f>IF(G46="oui",'[3]Parametres'!$D$9)</f>
        <v>0.013888888888888888</v>
      </c>
      <c r="I46" s="20">
        <v>0.76875</v>
      </c>
      <c r="J46" s="19">
        <v>0.7777777777777778</v>
      </c>
      <c r="K46" s="18">
        <f t="shared" si="10"/>
        <v>0.009027777777777746</v>
      </c>
      <c r="L46" s="17">
        <v>2</v>
      </c>
      <c r="M46" s="16">
        <f>(('[3]Parametres'!$D$10-Samedi!L46)*'[3]Parametres'!$D$12)</f>
        <v>0</v>
      </c>
      <c r="N46" s="15">
        <f t="shared" si="11"/>
        <v>0.7777777777777778</v>
      </c>
      <c r="O46" s="14">
        <v>0.7986111111111112</v>
      </c>
      <c r="P46" s="13">
        <v>0.8104166666666667</v>
      </c>
      <c r="Q46" s="12">
        <v>2</v>
      </c>
      <c r="R46" s="11">
        <f>Q46*'[3]Parametres'!$D$14</f>
        <v>0.006944444444444444</v>
      </c>
      <c r="S46" s="10">
        <v>0.051388888888888894</v>
      </c>
      <c r="T46" s="9">
        <v>4</v>
      </c>
      <c r="U46" s="9">
        <v>0</v>
      </c>
      <c r="V46" s="8">
        <f>('[3]Parametres'!$D$18-T46)*'[3]Parametres'!$D$19</f>
        <v>0.125</v>
      </c>
      <c r="W46" s="7">
        <f>U46*'[3]Parametres'!$D$24</f>
        <v>0</v>
      </c>
      <c r="X46" s="7"/>
      <c r="Y46" s="6">
        <f>IF(S46&gt;'[3]Parametres'!$D$15,((S46-'[3]Parametres'!$D$15)*10)+'[3]Parametres'!$D$21)</f>
        <v>0.04861111111111115</v>
      </c>
      <c r="Z46" s="5">
        <v>0.07291666666666667</v>
      </c>
      <c r="AA46" s="4">
        <f t="shared" si="12"/>
        <v>0.2472222222222223</v>
      </c>
      <c r="AB46" s="3">
        <f t="shared" si="13"/>
        <v>16</v>
      </c>
      <c r="AC46" s="2">
        <f t="shared" si="15"/>
        <v>12</v>
      </c>
    </row>
    <row r="47" spans="1:29" ht="18" customHeight="1" thickBot="1">
      <c r="A47" s="26" t="str">
        <f>'[1]Feuil1'!A45</f>
        <v>RAIDEURS ET VUE BASSE</v>
      </c>
      <c r="B47" s="27">
        <f>'[2]Feuil1'!D45</f>
        <v>43</v>
      </c>
      <c r="C47" s="24">
        <v>0.7576388888888889</v>
      </c>
      <c r="D47" s="14">
        <f t="shared" si="8"/>
        <v>0.7576388888888889</v>
      </c>
      <c r="E47" s="23">
        <v>0.7722222222222223</v>
      </c>
      <c r="F47" s="22">
        <f t="shared" si="9"/>
        <v>0.014583333333333393</v>
      </c>
      <c r="G47" s="21" t="s">
        <v>0</v>
      </c>
      <c r="H47" s="11">
        <f>IF(G47="oui",'[3]Parametres'!$D$9)</f>
        <v>0.013888888888888888</v>
      </c>
      <c r="I47" s="20">
        <v>0.7743055555555555</v>
      </c>
      <c r="J47" s="19">
        <v>0.7833333333333333</v>
      </c>
      <c r="K47" s="18">
        <f t="shared" si="10"/>
        <v>0.009027777777777857</v>
      </c>
      <c r="L47" s="17">
        <v>1</v>
      </c>
      <c r="M47" s="16">
        <f>(('[3]Parametres'!$D$10-Samedi!L47)*'[3]Parametres'!$D$12)</f>
        <v>0.020833333333333332</v>
      </c>
      <c r="N47" s="15">
        <f t="shared" si="11"/>
        <v>0.7833333333333333</v>
      </c>
      <c r="O47" s="14">
        <v>0.813888888888889</v>
      </c>
      <c r="P47" s="13">
        <v>0.8236111111111111</v>
      </c>
      <c r="Q47" s="12">
        <v>1</v>
      </c>
      <c r="R47" s="11">
        <f>Q47*'[3]Parametres'!$D$14</f>
        <v>0.003472222222222222</v>
      </c>
      <c r="S47" s="10">
        <v>0.04722222222222222</v>
      </c>
      <c r="T47" s="9">
        <v>5</v>
      </c>
      <c r="U47" s="9">
        <v>2</v>
      </c>
      <c r="V47" s="8">
        <f>('[3]Parametres'!$D$18-T47)*'[3]Parametres'!$D$19</f>
        <v>0.10416666666666666</v>
      </c>
      <c r="W47" s="7">
        <f>U47*'[3]Parametres'!$D$24</f>
        <v>0.027777777777777776</v>
      </c>
      <c r="X47" s="7"/>
      <c r="Y47" s="6" t="b">
        <f>IF(S47&gt;'[3]Parametres'!$D$15,((S47-'[3]Parametres'!$D$15)*10)+'[3]Parametres'!$D$21)</f>
        <v>0</v>
      </c>
      <c r="Z47" s="5">
        <v>0.07291666666666667</v>
      </c>
      <c r="AA47" s="4">
        <f t="shared" si="12"/>
        <v>0.17847222222222225</v>
      </c>
      <c r="AB47" s="3">
        <f t="shared" si="13"/>
        <v>6</v>
      </c>
      <c r="AC47" s="2">
        <f t="shared" si="15"/>
        <v>5</v>
      </c>
    </row>
    <row r="48" spans="1:29" ht="18" customHeight="1" thickBot="1">
      <c r="A48" s="26" t="str">
        <f>'[1]Feuil1'!A46</f>
        <v>TAC</v>
      </c>
      <c r="B48" s="25">
        <f>'[2]Feuil1'!D46</f>
        <v>44</v>
      </c>
      <c r="C48" s="24">
        <v>0.7576388888888889</v>
      </c>
      <c r="D48" s="14">
        <f t="shared" si="8"/>
        <v>0.7576388888888889</v>
      </c>
      <c r="E48" s="23">
        <v>0.7680555555555556</v>
      </c>
      <c r="F48" s="22">
        <f t="shared" si="9"/>
        <v>0.01041666666666674</v>
      </c>
      <c r="G48" s="21" t="s">
        <v>0</v>
      </c>
      <c r="H48" s="11">
        <f>IF(G48="oui",'[3]Parametres'!$D$9)</f>
        <v>0.013888888888888888</v>
      </c>
      <c r="I48" s="20">
        <v>0.7701388888888889</v>
      </c>
      <c r="J48" s="19">
        <v>0.7805555555555556</v>
      </c>
      <c r="K48" s="18">
        <f t="shared" si="10"/>
        <v>0.01041666666666663</v>
      </c>
      <c r="L48" s="17">
        <v>2</v>
      </c>
      <c r="M48" s="16">
        <f>(('[3]Parametres'!$D$10-Samedi!L48)*'[3]Parametres'!$D$12)</f>
        <v>0</v>
      </c>
      <c r="N48" s="15">
        <f t="shared" si="11"/>
        <v>0.7805555555555556</v>
      </c>
      <c r="O48" s="14">
        <v>0.8131944444444444</v>
      </c>
      <c r="P48" s="13">
        <v>0.8277777777777778</v>
      </c>
      <c r="Q48" s="12">
        <v>1</v>
      </c>
      <c r="R48" s="11">
        <f>Q48*'[3]Parametres'!$D$14</f>
        <v>0.003472222222222222</v>
      </c>
      <c r="S48" s="10">
        <v>0.04722222222222222</v>
      </c>
      <c r="T48" s="9">
        <v>5</v>
      </c>
      <c r="U48" s="9">
        <v>2</v>
      </c>
      <c r="V48" s="8">
        <f>('[3]Parametres'!$D$18-T48)*'[3]Parametres'!$D$19</f>
        <v>0.10416666666666666</v>
      </c>
      <c r="W48" s="7">
        <f>U48*'[3]Parametres'!$D$24</f>
        <v>0.027777777777777776</v>
      </c>
      <c r="X48" s="7"/>
      <c r="Y48" s="6" t="b">
        <f>IF(S48&gt;'[3]Parametres'!$D$15,((S48-'[3]Parametres'!$D$15)*10)+'[3]Parametres'!$D$21)</f>
        <v>0</v>
      </c>
      <c r="Z48" s="5">
        <v>0.07291666666666667</v>
      </c>
      <c r="AA48" s="4">
        <f t="shared" si="12"/>
        <v>0.15486111111111112</v>
      </c>
      <c r="AB48" s="3">
        <f t="shared" si="13"/>
        <v>5</v>
      </c>
      <c r="AC48" s="2">
        <f t="shared" si="15"/>
        <v>4</v>
      </c>
    </row>
    <row r="52" ht="12.75">
      <c r="C52" s="1"/>
    </row>
    <row r="53" ht="12.75">
      <c r="C53" s="1"/>
    </row>
    <row r="194" ht="12.75">
      <c r="C194" s="1"/>
    </row>
    <row r="378" ht="27" customHeight="1"/>
  </sheetData>
  <sheetProtection/>
  <mergeCells count="7">
    <mergeCell ref="O4:Q4"/>
    <mergeCell ref="S4:X4"/>
    <mergeCell ref="A4:A5"/>
    <mergeCell ref="B4:B5"/>
    <mergeCell ref="N4:N5"/>
    <mergeCell ref="D4:G4"/>
    <mergeCell ref="I4:L4"/>
  </mergeCells>
  <printOptions/>
  <pageMargins left="0" right="0" top="0.3937007874015748" bottom="0" header="0.5118110236220472" footer="0.5118110236220472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2011-07-04T16:21:10Z</dcterms:created>
  <dcterms:modified xsi:type="dcterms:W3CDTF">2011-07-07T16:11:47Z</dcterms:modified>
  <cp:category/>
  <cp:version/>
  <cp:contentType/>
  <cp:contentStatus/>
</cp:coreProperties>
</file>